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herineTD\Downloads\A publishing task please\"/>
    </mc:Choice>
  </mc:AlternateContent>
  <xr:revisionPtr revIDLastSave="0" documentId="13_ncr:1_{2E7BEEF8-0B5A-4B55-AF64-755DC7D37C98}" xr6:coauthVersionLast="47" xr6:coauthVersionMax="47" xr10:uidLastSave="{00000000-0000-0000-0000-000000000000}"/>
  <bookViews>
    <workbookView xWindow="-120" yWindow="-120" windowWidth="29040" windowHeight="15720" xr2:uid="{2A6D60D9-2DF2-4860-AC55-4B1AE23FCA5A}"/>
  </bookViews>
  <sheets>
    <sheet name="Notes" sheetId="5" r:id="rId1"/>
    <sheet name="List - Dimensions Calculator" sheetId="1" r:id="rId2"/>
    <sheet name="Individual Pipe" sheetId="3" r:id="rId3"/>
    <sheet name="Lookups" sheetId="2" r:id="rId4"/>
  </sheets>
  <definedNames>
    <definedName name="_xlnm.Print_Area" localSheetId="2">'Individual Pipe'!$A$1:$AD$53</definedName>
    <definedName name="_xlnm.Print_Area" localSheetId="1">'List - Dimensions Calculator'!$A$1:$AD$52</definedName>
    <definedName name="_xlnm.Print_Area" localSheetId="0">Notes!$A$1:$O$61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3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6" i="1"/>
  <c r="AH7" i="1"/>
  <c r="AI7" i="1"/>
  <c r="AJ7" i="1"/>
  <c r="AH8" i="1"/>
  <c r="AI8" i="1"/>
  <c r="AJ8" i="1"/>
  <c r="AH9" i="1"/>
  <c r="AI9" i="1"/>
  <c r="AJ9" i="1"/>
  <c r="AH10" i="1"/>
  <c r="AI10" i="1"/>
  <c r="AJ10" i="1"/>
  <c r="AH11" i="1"/>
  <c r="AI11" i="1"/>
  <c r="AJ11" i="1"/>
  <c r="AH12" i="1"/>
  <c r="AI12" i="1"/>
  <c r="AJ12" i="1"/>
  <c r="AH13" i="1"/>
  <c r="AI13" i="1"/>
  <c r="AJ13" i="1"/>
  <c r="AH14" i="1"/>
  <c r="AI14" i="1"/>
  <c r="AJ14" i="1"/>
  <c r="AH15" i="1"/>
  <c r="AI15" i="1"/>
  <c r="AJ15" i="1"/>
  <c r="AH16" i="1"/>
  <c r="AI16" i="1"/>
  <c r="AJ16" i="1"/>
  <c r="AH17" i="1"/>
  <c r="AI17" i="1"/>
  <c r="AJ17" i="1"/>
  <c r="AH18" i="1"/>
  <c r="AI18" i="1"/>
  <c r="AJ18" i="1"/>
  <c r="AH19" i="1"/>
  <c r="AI19" i="1"/>
  <c r="AJ19" i="1"/>
  <c r="AH20" i="1"/>
  <c r="AI20" i="1"/>
  <c r="AJ20" i="1"/>
  <c r="AH21" i="1"/>
  <c r="AI21" i="1"/>
  <c r="AJ21" i="1"/>
  <c r="AH22" i="1"/>
  <c r="AI22" i="1"/>
  <c r="AJ22" i="1"/>
  <c r="AH23" i="1"/>
  <c r="AI23" i="1"/>
  <c r="AJ23" i="1"/>
  <c r="AH24" i="1"/>
  <c r="AI24" i="1"/>
  <c r="AJ24" i="1"/>
  <c r="AH25" i="1"/>
  <c r="AI25" i="1"/>
  <c r="AJ25" i="1"/>
  <c r="AH26" i="1"/>
  <c r="AI26" i="1"/>
  <c r="AJ26" i="1"/>
  <c r="AH27" i="1"/>
  <c r="AI27" i="1"/>
  <c r="AJ27" i="1"/>
  <c r="AH28" i="1"/>
  <c r="AI28" i="1"/>
  <c r="AJ28" i="1"/>
  <c r="AH29" i="1"/>
  <c r="AI29" i="1"/>
  <c r="AJ29" i="1"/>
  <c r="AH30" i="1"/>
  <c r="AI30" i="1"/>
  <c r="AJ30" i="1"/>
  <c r="AH31" i="1"/>
  <c r="AI31" i="1"/>
  <c r="AJ31" i="1"/>
  <c r="AH32" i="1"/>
  <c r="AI32" i="1"/>
  <c r="AJ32" i="1"/>
  <c r="AH33" i="1"/>
  <c r="AI33" i="1"/>
  <c r="AJ33" i="1"/>
  <c r="AH34" i="1"/>
  <c r="AI34" i="1"/>
  <c r="AJ34" i="1"/>
  <c r="AH35" i="1"/>
  <c r="AI35" i="1"/>
  <c r="AJ35" i="1"/>
  <c r="AH36" i="1"/>
  <c r="AI36" i="1"/>
  <c r="AJ36" i="1"/>
  <c r="AH37" i="1"/>
  <c r="AI37" i="1"/>
  <c r="AJ37" i="1"/>
  <c r="AH38" i="1"/>
  <c r="AI38" i="1"/>
  <c r="AJ38" i="1"/>
  <c r="AH39" i="1"/>
  <c r="AI39" i="1"/>
  <c r="AJ39" i="1"/>
  <c r="AH40" i="1"/>
  <c r="AI40" i="1"/>
  <c r="AJ40" i="1"/>
  <c r="AH41" i="1"/>
  <c r="AI41" i="1"/>
  <c r="AJ41" i="1"/>
  <c r="AH42" i="1"/>
  <c r="AI42" i="1"/>
  <c r="AJ42" i="1"/>
  <c r="AH43" i="1"/>
  <c r="AI43" i="1"/>
  <c r="AJ43" i="1"/>
  <c r="AH44" i="1"/>
  <c r="AI44" i="1"/>
  <c r="AJ44" i="1"/>
  <c r="AH45" i="1"/>
  <c r="AI45" i="1"/>
  <c r="AJ45" i="1"/>
  <c r="AH46" i="1"/>
  <c r="AI46" i="1"/>
  <c r="AJ46" i="1"/>
  <c r="AH47" i="1"/>
  <c r="AI47" i="1"/>
  <c r="AJ47" i="1"/>
  <c r="AH48" i="1"/>
  <c r="AI48" i="1"/>
  <c r="AJ48" i="1"/>
  <c r="AH49" i="1"/>
  <c r="AI49" i="1"/>
  <c r="AJ49" i="1"/>
  <c r="AI6" i="1"/>
  <c r="AJ6" i="1"/>
  <c r="AH6" i="1"/>
  <c r="S18" i="3"/>
  <c r="AF8" i="3"/>
  <c r="AG8" i="3" s="1"/>
  <c r="M8" i="3"/>
  <c r="S26" i="3" s="1"/>
  <c r="G8" i="3"/>
  <c r="S25" i="3" s="1"/>
  <c r="F8" i="3"/>
  <c r="S24" i="3" s="1"/>
  <c r="F31" i="1"/>
  <c r="G31" i="1"/>
  <c r="H31" i="1"/>
  <c r="K31" i="1"/>
  <c r="F32" i="1"/>
  <c r="G32" i="1"/>
  <c r="H32" i="1"/>
  <c r="X32" i="1" s="1"/>
  <c r="K32" i="1"/>
  <c r="F33" i="1"/>
  <c r="G33" i="1"/>
  <c r="H33" i="1"/>
  <c r="X33" i="1" s="1"/>
  <c r="K33" i="1"/>
  <c r="F34" i="1"/>
  <c r="G34" i="1"/>
  <c r="H34" i="1"/>
  <c r="K34" i="1"/>
  <c r="F35" i="1"/>
  <c r="G35" i="1"/>
  <c r="H35" i="1"/>
  <c r="X35" i="1" s="1"/>
  <c r="K35" i="1"/>
  <c r="F36" i="1"/>
  <c r="G36" i="1"/>
  <c r="H36" i="1"/>
  <c r="X36" i="1" s="1"/>
  <c r="K36" i="1"/>
  <c r="F37" i="1"/>
  <c r="G37" i="1"/>
  <c r="H37" i="1"/>
  <c r="K37" i="1"/>
  <c r="F38" i="1"/>
  <c r="G38" i="1"/>
  <c r="H38" i="1"/>
  <c r="X38" i="1" s="1"/>
  <c r="K38" i="1"/>
  <c r="F39" i="1"/>
  <c r="G39" i="1"/>
  <c r="H39" i="1"/>
  <c r="X39" i="1" s="1"/>
  <c r="K39" i="1"/>
  <c r="F40" i="1"/>
  <c r="G40" i="1"/>
  <c r="H40" i="1"/>
  <c r="X40" i="1" s="1"/>
  <c r="K40" i="1"/>
  <c r="F41" i="1"/>
  <c r="G41" i="1"/>
  <c r="H41" i="1"/>
  <c r="K41" i="1"/>
  <c r="F42" i="1"/>
  <c r="G42" i="1"/>
  <c r="H42" i="1"/>
  <c r="K42" i="1"/>
  <c r="F43" i="1"/>
  <c r="G43" i="1"/>
  <c r="H43" i="1"/>
  <c r="X43" i="1" s="1"/>
  <c r="K43" i="1"/>
  <c r="F44" i="1"/>
  <c r="G44" i="1"/>
  <c r="H44" i="1"/>
  <c r="X44" i="1" s="1"/>
  <c r="K44" i="1"/>
  <c r="F25" i="1"/>
  <c r="G25" i="1"/>
  <c r="H25" i="1"/>
  <c r="X25" i="1" s="1"/>
  <c r="K25" i="1"/>
  <c r="F26" i="1"/>
  <c r="G26" i="1"/>
  <c r="H26" i="1"/>
  <c r="K26" i="1"/>
  <c r="F27" i="1"/>
  <c r="G27" i="1"/>
  <c r="H27" i="1"/>
  <c r="X27" i="1" s="1"/>
  <c r="K27" i="1"/>
  <c r="F28" i="1"/>
  <c r="G28" i="1"/>
  <c r="H28" i="1"/>
  <c r="K28" i="1"/>
  <c r="F29" i="1"/>
  <c r="G29" i="1"/>
  <c r="H29" i="1"/>
  <c r="X29" i="1" s="1"/>
  <c r="K29" i="1"/>
  <c r="F30" i="1"/>
  <c r="G30" i="1"/>
  <c r="H30" i="1"/>
  <c r="K30" i="1"/>
  <c r="F45" i="1"/>
  <c r="G45" i="1"/>
  <c r="H45" i="1"/>
  <c r="X45" i="1" s="1"/>
  <c r="K45" i="1"/>
  <c r="F46" i="1"/>
  <c r="G46" i="1"/>
  <c r="H46" i="1"/>
  <c r="K46" i="1"/>
  <c r="F47" i="1"/>
  <c r="G47" i="1"/>
  <c r="H47" i="1"/>
  <c r="X47" i="1" s="1"/>
  <c r="K47" i="1"/>
  <c r="F48" i="1"/>
  <c r="G48" i="1"/>
  <c r="H48" i="1"/>
  <c r="K48" i="1"/>
  <c r="F49" i="1"/>
  <c r="G49" i="1"/>
  <c r="H49" i="1"/>
  <c r="X49" i="1" s="1"/>
  <c r="K49" i="1"/>
  <c r="K8" i="1"/>
  <c r="K11" i="1"/>
  <c r="K14" i="1"/>
  <c r="K15" i="1"/>
  <c r="K16" i="1"/>
  <c r="K17" i="1"/>
  <c r="K18" i="1"/>
  <c r="K19" i="1"/>
  <c r="K20" i="1"/>
  <c r="K21" i="1"/>
  <c r="K22" i="1"/>
  <c r="K23" i="1"/>
  <c r="K24" i="1"/>
  <c r="F8" i="1"/>
  <c r="G8" i="1"/>
  <c r="H8" i="1"/>
  <c r="F9" i="1"/>
  <c r="G9" i="1"/>
  <c r="F10" i="1"/>
  <c r="G10" i="1"/>
  <c r="F11" i="1"/>
  <c r="G11" i="1"/>
  <c r="H11" i="1"/>
  <c r="F12" i="1"/>
  <c r="G12" i="1"/>
  <c r="F13" i="1"/>
  <c r="G13" i="1"/>
  <c r="F14" i="1"/>
  <c r="G14" i="1"/>
  <c r="H14" i="1"/>
  <c r="F15" i="1"/>
  <c r="G15" i="1"/>
  <c r="H15" i="1"/>
  <c r="X15" i="1" s="1"/>
  <c r="F16" i="1"/>
  <c r="G16" i="1"/>
  <c r="H16" i="1"/>
  <c r="X16" i="1" s="1"/>
  <c r="F17" i="1"/>
  <c r="G17" i="1"/>
  <c r="H17" i="1"/>
  <c r="X17" i="1" s="1"/>
  <c r="F18" i="1"/>
  <c r="G18" i="1"/>
  <c r="H18" i="1"/>
  <c r="F19" i="1"/>
  <c r="G19" i="1"/>
  <c r="H19" i="1"/>
  <c r="X19" i="1" s="1"/>
  <c r="F20" i="1"/>
  <c r="G20" i="1"/>
  <c r="H20" i="1"/>
  <c r="X20" i="1" s="1"/>
  <c r="F21" i="1"/>
  <c r="G21" i="1"/>
  <c r="H21" i="1"/>
  <c r="X21" i="1" s="1"/>
  <c r="F22" i="1"/>
  <c r="G22" i="1"/>
  <c r="H22" i="1"/>
  <c r="F23" i="1"/>
  <c r="G23" i="1"/>
  <c r="H23" i="1"/>
  <c r="X23" i="1" s="1"/>
  <c r="F24" i="1"/>
  <c r="G24" i="1"/>
  <c r="H24" i="1"/>
  <c r="AF7" i="1"/>
  <c r="AG7" i="1" s="1"/>
  <c r="AF8" i="1"/>
  <c r="AG8" i="1" s="1"/>
  <c r="AF9" i="1"/>
  <c r="AG9" i="1" s="1"/>
  <c r="AF10" i="1"/>
  <c r="AG10" i="1" s="1"/>
  <c r="AF11" i="1"/>
  <c r="AG11" i="1" s="1"/>
  <c r="AF12" i="1"/>
  <c r="AG12" i="1" s="1"/>
  <c r="AF13" i="1"/>
  <c r="AG13" i="1" s="1"/>
  <c r="AF14" i="1"/>
  <c r="AG14" i="1" s="1"/>
  <c r="AF15" i="1"/>
  <c r="AG15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2" i="1"/>
  <c r="AG22" i="1" s="1"/>
  <c r="AF23" i="1"/>
  <c r="AG23" i="1" s="1"/>
  <c r="AF24" i="1"/>
  <c r="AG24" i="1" s="1"/>
  <c r="F7" i="1"/>
  <c r="G7" i="1"/>
  <c r="G6" i="1"/>
  <c r="F6" i="1"/>
  <c r="AF6" i="1"/>
  <c r="AG6" i="1" s="1"/>
  <c r="C9" i="2"/>
  <c r="C10" i="2"/>
  <c r="C11" i="2"/>
  <c r="C12" i="2"/>
  <c r="C13" i="2"/>
  <c r="C14" i="2"/>
  <c r="C15" i="2"/>
  <c r="D25" i="1" s="1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8" i="2"/>
  <c r="Q48" i="1" l="1"/>
  <c r="Q25" i="1"/>
  <c r="Q36" i="1"/>
  <c r="Q43" i="1"/>
  <c r="Q37" i="1"/>
  <c r="Q18" i="1"/>
  <c r="Q26" i="1"/>
  <c r="D12" i="1"/>
  <c r="E12" i="1" s="1"/>
  <c r="D40" i="1"/>
  <c r="E40" i="1" s="1"/>
  <c r="Q31" i="1"/>
  <c r="Q39" i="1"/>
  <c r="Q30" i="1"/>
  <c r="Q27" i="1"/>
  <c r="D37" i="1"/>
  <c r="P37" i="1" s="1"/>
  <c r="Q14" i="1"/>
  <c r="Q41" i="1"/>
  <c r="Q11" i="1"/>
  <c r="Q49" i="1"/>
  <c r="L25" i="1"/>
  <c r="M25" i="1"/>
  <c r="R25" i="1"/>
  <c r="D10" i="1"/>
  <c r="K10" i="1" s="1"/>
  <c r="L10" i="1" s="1"/>
  <c r="D33" i="1"/>
  <c r="Y33" i="1" s="1"/>
  <c r="Z33" i="1" s="1"/>
  <c r="D31" i="1"/>
  <c r="L31" i="1" s="1"/>
  <c r="D21" i="1"/>
  <c r="E21" i="1" s="1"/>
  <c r="X37" i="1"/>
  <c r="D48" i="1"/>
  <c r="R48" i="1" s="1"/>
  <c r="D22" i="1"/>
  <c r="L22" i="1" s="1"/>
  <c r="D46" i="1"/>
  <c r="E46" i="1" s="1"/>
  <c r="D38" i="1"/>
  <c r="P38" i="1" s="1"/>
  <c r="D30" i="1"/>
  <c r="R30" i="1" s="1"/>
  <c r="D43" i="1"/>
  <c r="W43" i="1" s="1"/>
  <c r="V43" i="1" s="1"/>
  <c r="D41" i="1"/>
  <c r="R41" i="1" s="1"/>
  <c r="D35" i="1"/>
  <c r="W35" i="1" s="1"/>
  <c r="V35" i="1" s="1"/>
  <c r="D20" i="1"/>
  <c r="P20" i="1" s="1"/>
  <c r="D8" i="1"/>
  <c r="E8" i="1" s="1"/>
  <c r="Q47" i="1"/>
  <c r="D28" i="1"/>
  <c r="P28" i="1" s="1"/>
  <c r="Q42" i="1"/>
  <c r="D9" i="1"/>
  <c r="K9" i="1" s="1"/>
  <c r="L9" i="1" s="1"/>
  <c r="D14" i="1"/>
  <c r="E14" i="1" s="1"/>
  <c r="D26" i="1"/>
  <c r="E26" i="1" s="1"/>
  <c r="D19" i="1"/>
  <c r="P19" i="1" s="1"/>
  <c r="D7" i="1"/>
  <c r="K7" i="1" s="1"/>
  <c r="L7" i="1" s="1"/>
  <c r="D18" i="1"/>
  <c r="M18" i="1" s="1"/>
  <c r="Q24" i="1"/>
  <c r="D8" i="3"/>
  <c r="S19" i="3" s="1"/>
  <c r="D32" i="1"/>
  <c r="P32" i="1" s="1"/>
  <c r="D34" i="1"/>
  <c r="E34" i="1" s="1"/>
  <c r="D11" i="1"/>
  <c r="L11" i="1" s="1"/>
  <c r="D6" i="1"/>
  <c r="P6" i="1" s="1"/>
  <c r="D44" i="1"/>
  <c r="L44" i="1" s="1"/>
  <c r="D39" i="1"/>
  <c r="W39" i="1" s="1"/>
  <c r="V39" i="1" s="1"/>
  <c r="D36" i="1"/>
  <c r="W36" i="1" s="1"/>
  <c r="V36" i="1" s="1"/>
  <c r="D16" i="1"/>
  <c r="E16" i="1" s="1"/>
  <c r="D45" i="1"/>
  <c r="W45" i="1" s="1"/>
  <c r="V45" i="1" s="1"/>
  <c r="D15" i="1"/>
  <c r="E15" i="1" s="1"/>
  <c r="D47" i="1"/>
  <c r="Y47" i="1" s="1"/>
  <c r="Z47" i="1" s="1"/>
  <c r="D27" i="1"/>
  <c r="P27" i="1" s="1"/>
  <c r="D42" i="1"/>
  <c r="L42" i="1" s="1"/>
  <c r="Q35" i="1"/>
  <c r="Q33" i="1"/>
  <c r="D24" i="1"/>
  <c r="P24" i="1" s="1"/>
  <c r="D23" i="1"/>
  <c r="E23" i="1" s="1"/>
  <c r="D17" i="1"/>
  <c r="W17" i="1" s="1"/>
  <c r="V17" i="1" s="1"/>
  <c r="D49" i="1"/>
  <c r="E49" i="1" s="1"/>
  <c r="X26" i="1"/>
  <c r="D13" i="1"/>
  <c r="K13" i="1" s="1"/>
  <c r="Q20" i="1"/>
  <c r="D29" i="1"/>
  <c r="R29" i="1" s="1"/>
  <c r="N8" i="3"/>
  <c r="S28" i="3" s="1"/>
  <c r="Q8" i="1"/>
  <c r="X42" i="1"/>
  <c r="X41" i="1"/>
  <c r="Q29" i="1"/>
  <c r="X31" i="1"/>
  <c r="E25" i="1"/>
  <c r="Q17" i="1"/>
  <c r="P25" i="1"/>
  <c r="X8" i="1"/>
  <c r="Q45" i="1"/>
  <c r="Q44" i="1"/>
  <c r="Q40" i="1"/>
  <c r="Q38" i="1"/>
  <c r="X34" i="1"/>
  <c r="Q32" i="1"/>
  <c r="Q34" i="1"/>
  <c r="Q21" i="1"/>
  <c r="Q23" i="1"/>
  <c r="Q19" i="1"/>
  <c r="X14" i="1"/>
  <c r="L12" i="1"/>
  <c r="M10" i="1"/>
  <c r="N10" i="1" s="1"/>
  <c r="X18" i="1"/>
  <c r="X11" i="1"/>
  <c r="X22" i="1"/>
  <c r="Q16" i="1"/>
  <c r="M9" i="1"/>
  <c r="X24" i="1"/>
  <c r="Q46" i="1"/>
  <c r="W25" i="1"/>
  <c r="V25" i="1" s="1"/>
  <c r="Y25" i="1"/>
  <c r="Z25" i="1" s="1"/>
  <c r="X28" i="1"/>
  <c r="X48" i="1"/>
  <c r="X46" i="1"/>
  <c r="X30" i="1"/>
  <c r="Q28" i="1"/>
  <c r="Q15" i="1"/>
  <c r="Q22" i="1"/>
  <c r="M7" i="1"/>
  <c r="M13" i="1" l="1"/>
  <c r="N13" i="1" s="1"/>
  <c r="L13" i="1"/>
  <c r="Y20" i="1"/>
  <c r="Z20" i="1" s="1"/>
  <c r="R20" i="1"/>
  <c r="M20" i="1"/>
  <c r="S20" i="1" s="1"/>
  <c r="L20" i="1"/>
  <c r="M47" i="1"/>
  <c r="N47" i="1" s="1"/>
  <c r="R28" i="1"/>
  <c r="R27" i="1"/>
  <c r="E20" i="1"/>
  <c r="W47" i="1"/>
  <c r="V47" i="1" s="1"/>
  <c r="M33" i="1"/>
  <c r="N33" i="1" s="1"/>
  <c r="R33" i="1"/>
  <c r="M24" i="1"/>
  <c r="S24" i="1" s="1"/>
  <c r="L28" i="1"/>
  <c r="R21" i="1"/>
  <c r="P11" i="1"/>
  <c r="E22" i="1"/>
  <c r="M11" i="1"/>
  <c r="N11" i="1" s="1"/>
  <c r="W20" i="1"/>
  <c r="V20" i="1" s="1"/>
  <c r="E13" i="1"/>
  <c r="H13" i="1" s="1"/>
  <c r="X13" i="1" s="1"/>
  <c r="W13" i="1" s="1"/>
  <c r="V13" i="1" s="1"/>
  <c r="U13" i="1" s="1"/>
  <c r="AD13" i="1" s="1"/>
  <c r="Y40" i="1"/>
  <c r="Z40" i="1" s="1"/>
  <c r="U25" i="1"/>
  <c r="AB25" i="1" s="1"/>
  <c r="H12" i="1"/>
  <c r="X12" i="1" s="1"/>
  <c r="W12" i="1" s="1"/>
  <c r="V12" i="1" s="1"/>
  <c r="P12" i="1"/>
  <c r="L40" i="1"/>
  <c r="L45" i="1"/>
  <c r="L19" i="1"/>
  <c r="Y43" i="1"/>
  <c r="Z43" i="1" s="1"/>
  <c r="Y39" i="1"/>
  <c r="Z39" i="1" s="1"/>
  <c r="L34" i="1"/>
  <c r="P7" i="1"/>
  <c r="P21" i="1"/>
  <c r="R40" i="1"/>
  <c r="K12" i="1"/>
  <c r="M12" i="1" s="1"/>
  <c r="N12" i="1" s="1"/>
  <c r="M45" i="1"/>
  <c r="N45" i="1" s="1"/>
  <c r="E6" i="1"/>
  <c r="H6" i="1" s="1"/>
  <c r="R6" i="1" s="1"/>
  <c r="R14" i="1"/>
  <c r="E11" i="1"/>
  <c r="E7" i="1"/>
  <c r="H7" i="1" s="1"/>
  <c r="X7" i="1" s="1"/>
  <c r="Y7" i="1" s="1"/>
  <c r="Z7" i="1" s="1"/>
  <c r="P39" i="1"/>
  <c r="M31" i="1"/>
  <c r="N31" i="1" s="1"/>
  <c r="L37" i="1"/>
  <c r="W33" i="1"/>
  <c r="V33" i="1" s="1"/>
  <c r="M37" i="1"/>
  <c r="N37" i="1" s="1"/>
  <c r="R37" i="1"/>
  <c r="R47" i="1"/>
  <c r="L36" i="1"/>
  <c r="R31" i="1"/>
  <c r="E24" i="1"/>
  <c r="W32" i="1"/>
  <c r="V32" i="1" s="1"/>
  <c r="W37" i="1"/>
  <c r="V37" i="1" s="1"/>
  <c r="M8" i="1"/>
  <c r="N8" i="1" s="1"/>
  <c r="E37" i="1"/>
  <c r="E10" i="1"/>
  <c r="H10" i="1" s="1"/>
  <c r="Q10" i="1" s="1"/>
  <c r="L43" i="1"/>
  <c r="P18" i="1"/>
  <c r="Y35" i="1"/>
  <c r="Z35" i="1" s="1"/>
  <c r="R43" i="1"/>
  <c r="Y19" i="1"/>
  <c r="Z19" i="1" s="1"/>
  <c r="E18" i="1"/>
  <c r="R39" i="1"/>
  <c r="M40" i="1"/>
  <c r="N40" i="1" s="1"/>
  <c r="Y37" i="1"/>
  <c r="Z37" i="1" s="1"/>
  <c r="L18" i="1"/>
  <c r="R19" i="1"/>
  <c r="M19" i="1"/>
  <c r="S19" i="1" s="1"/>
  <c r="M43" i="1"/>
  <c r="S43" i="1" s="1"/>
  <c r="L41" i="1"/>
  <c r="L35" i="1"/>
  <c r="P10" i="1"/>
  <c r="M35" i="1"/>
  <c r="U35" i="1" s="1"/>
  <c r="M41" i="1"/>
  <c r="N41" i="1" s="1"/>
  <c r="W19" i="1"/>
  <c r="V19" i="1" s="1"/>
  <c r="E19" i="1"/>
  <c r="Y45" i="1"/>
  <c r="Z45" i="1" s="1"/>
  <c r="L16" i="1"/>
  <c r="R22" i="1"/>
  <c r="Y27" i="1"/>
  <c r="Z27" i="1" s="1"/>
  <c r="R11" i="1"/>
  <c r="W40" i="1"/>
  <c r="V40" i="1" s="1"/>
  <c r="M42" i="1"/>
  <c r="S42" i="1" s="1"/>
  <c r="W29" i="1"/>
  <c r="V29" i="1" s="1"/>
  <c r="K6" i="1"/>
  <c r="P9" i="1"/>
  <c r="R42" i="1"/>
  <c r="L26" i="1"/>
  <c r="W11" i="1"/>
  <c r="V11" i="1" s="1"/>
  <c r="W44" i="1"/>
  <c r="V44" i="1" s="1"/>
  <c r="Y29" i="1"/>
  <c r="Z29" i="1" s="1"/>
  <c r="R26" i="1"/>
  <c r="P49" i="1"/>
  <c r="L29" i="1"/>
  <c r="P26" i="1"/>
  <c r="P13" i="1"/>
  <c r="Y44" i="1"/>
  <c r="Z44" i="1" s="1"/>
  <c r="Y36" i="1"/>
  <c r="Z36" i="1" s="1"/>
  <c r="W42" i="1"/>
  <c r="V42" i="1" s="1"/>
  <c r="L48" i="1"/>
  <c r="W26" i="1"/>
  <c r="V26" i="1" s="1"/>
  <c r="P40" i="1"/>
  <c r="Y26" i="1"/>
  <c r="Z26" i="1" s="1"/>
  <c r="L30" i="1"/>
  <c r="W27" i="1"/>
  <c r="V27" i="1" s="1"/>
  <c r="M26" i="1"/>
  <c r="S26" i="1" s="1"/>
  <c r="P15" i="1"/>
  <c r="R44" i="1"/>
  <c r="M44" i="1"/>
  <c r="N44" i="1" s="1"/>
  <c r="E27" i="1"/>
  <c r="L27" i="1"/>
  <c r="M28" i="1"/>
  <c r="N28" i="1" s="1"/>
  <c r="W15" i="1"/>
  <c r="V15" i="1" s="1"/>
  <c r="M30" i="1"/>
  <c r="N30" i="1" s="1"/>
  <c r="Y15" i="1"/>
  <c r="Z15" i="1" s="1"/>
  <c r="Y32" i="1"/>
  <c r="Z32" i="1" s="1"/>
  <c r="M27" i="1"/>
  <c r="N27" i="1" s="1"/>
  <c r="R49" i="1"/>
  <c r="R38" i="1"/>
  <c r="E8" i="3"/>
  <c r="H8" i="3" s="1"/>
  <c r="S21" i="3" s="1"/>
  <c r="R46" i="1"/>
  <c r="M15" i="1"/>
  <c r="L38" i="1"/>
  <c r="E32" i="1"/>
  <c r="Y38" i="1"/>
  <c r="Z38" i="1" s="1"/>
  <c r="M14" i="1"/>
  <c r="S14" i="1" s="1"/>
  <c r="L15" i="1"/>
  <c r="M32" i="1"/>
  <c r="N32" i="1" s="1"/>
  <c r="Y11" i="1"/>
  <c r="Z11" i="1" s="1"/>
  <c r="M22" i="1"/>
  <c r="P23" i="1"/>
  <c r="L32" i="1"/>
  <c r="L24" i="1"/>
  <c r="E38" i="1"/>
  <c r="P29" i="1"/>
  <c r="E29" i="1"/>
  <c r="P36" i="1"/>
  <c r="E36" i="1"/>
  <c r="M21" i="1"/>
  <c r="Y23" i="1"/>
  <c r="Z23" i="1" s="1"/>
  <c r="L49" i="1"/>
  <c r="R18" i="1"/>
  <c r="M23" i="1"/>
  <c r="N23" i="1" s="1"/>
  <c r="W16" i="1"/>
  <c r="V16" i="1" s="1"/>
  <c r="P17" i="1"/>
  <c r="R32" i="1"/>
  <c r="R36" i="1"/>
  <c r="P22" i="1"/>
  <c r="L39" i="1"/>
  <c r="E39" i="1"/>
  <c r="P35" i="1"/>
  <c r="E35" i="1"/>
  <c r="M39" i="1"/>
  <c r="U39" i="1" s="1"/>
  <c r="R24" i="1"/>
  <c r="Y21" i="1"/>
  <c r="Z21" i="1" s="1"/>
  <c r="L23" i="1"/>
  <c r="Y16" i="1"/>
  <c r="Z16" i="1" s="1"/>
  <c r="R17" i="1"/>
  <c r="Y42" i="1"/>
  <c r="Z42" i="1" s="1"/>
  <c r="W23" i="1"/>
  <c r="V23" i="1" s="1"/>
  <c r="P16" i="1"/>
  <c r="P44" i="1"/>
  <c r="E44" i="1"/>
  <c r="P41" i="1"/>
  <c r="E41" i="1"/>
  <c r="Y49" i="1"/>
  <c r="Z49" i="1" s="1"/>
  <c r="R15" i="1"/>
  <c r="M38" i="1"/>
  <c r="N38" i="1" s="1"/>
  <c r="P8" i="3"/>
  <c r="M46" i="1"/>
  <c r="N46" i="1" s="1"/>
  <c r="P14" i="1"/>
  <c r="K8" i="3"/>
  <c r="S23" i="3" s="1"/>
  <c r="W38" i="1"/>
  <c r="V38" i="1" s="1"/>
  <c r="P48" i="1"/>
  <c r="E48" i="1"/>
  <c r="P34" i="1"/>
  <c r="R23" i="1"/>
  <c r="M17" i="1"/>
  <c r="N17" i="1" s="1"/>
  <c r="M48" i="1"/>
  <c r="P45" i="1"/>
  <c r="R45" i="1"/>
  <c r="L21" i="1"/>
  <c r="L17" i="1"/>
  <c r="E31" i="1"/>
  <c r="P31" i="1"/>
  <c r="E17" i="1"/>
  <c r="P42" i="1"/>
  <c r="E42" i="1"/>
  <c r="M49" i="1"/>
  <c r="N49" i="1" s="1"/>
  <c r="L46" i="1"/>
  <c r="W21" i="1"/>
  <c r="V21" i="1" s="1"/>
  <c r="L14" i="1"/>
  <c r="Y17" i="1"/>
  <c r="Z17" i="1" s="1"/>
  <c r="E9" i="1"/>
  <c r="H9" i="1" s="1"/>
  <c r="Q9" i="1" s="1"/>
  <c r="L33" i="1"/>
  <c r="E33" i="1"/>
  <c r="E45" i="1"/>
  <c r="L8" i="1"/>
  <c r="M29" i="1"/>
  <c r="P43" i="1"/>
  <c r="E43" i="1"/>
  <c r="M36" i="1"/>
  <c r="U36" i="1" s="1"/>
  <c r="S25" i="1"/>
  <c r="N25" i="1"/>
  <c r="W8" i="1"/>
  <c r="V8" i="1" s="1"/>
  <c r="W49" i="1"/>
  <c r="V49" i="1" s="1"/>
  <c r="E28" i="1"/>
  <c r="P46" i="1"/>
  <c r="R16" i="1"/>
  <c r="M16" i="1"/>
  <c r="S16" i="1" s="1"/>
  <c r="P33" i="1"/>
  <c r="M34" i="1"/>
  <c r="S34" i="1" s="1"/>
  <c r="Y8" i="1"/>
  <c r="Z8" i="1" s="1"/>
  <c r="R34" i="1"/>
  <c r="P8" i="1"/>
  <c r="E47" i="1"/>
  <c r="L47" i="1"/>
  <c r="P47" i="1"/>
  <c r="R8" i="1"/>
  <c r="P30" i="1"/>
  <c r="E30" i="1"/>
  <c r="R35" i="1"/>
  <c r="M6" i="1"/>
  <c r="N6" i="1" s="1"/>
  <c r="W41" i="1"/>
  <c r="V41" i="1" s="1"/>
  <c r="Y41" i="1"/>
  <c r="Z41" i="1" s="1"/>
  <c r="W31" i="1"/>
  <c r="V31" i="1" s="1"/>
  <c r="Y31" i="1"/>
  <c r="Z31" i="1" s="1"/>
  <c r="W34" i="1"/>
  <c r="V34" i="1" s="1"/>
  <c r="Y34" i="1"/>
  <c r="Z34" i="1" s="1"/>
  <c r="W22" i="1"/>
  <c r="V22" i="1" s="1"/>
  <c r="Y22" i="1"/>
  <c r="Z22" i="1" s="1"/>
  <c r="W24" i="1"/>
  <c r="V24" i="1" s="1"/>
  <c r="Y24" i="1"/>
  <c r="Z24" i="1" s="1"/>
  <c r="W14" i="1"/>
  <c r="V14" i="1" s="1"/>
  <c r="Y14" i="1"/>
  <c r="Z14" i="1" s="1"/>
  <c r="W18" i="1"/>
  <c r="V18" i="1" s="1"/>
  <c r="U18" i="1" s="1"/>
  <c r="Y18" i="1"/>
  <c r="Z18" i="1" s="1"/>
  <c r="N9" i="1"/>
  <c r="N7" i="1"/>
  <c r="W46" i="1"/>
  <c r="V46" i="1" s="1"/>
  <c r="Y46" i="1"/>
  <c r="Z46" i="1" s="1"/>
  <c r="W48" i="1"/>
  <c r="V48" i="1" s="1"/>
  <c r="Y48" i="1"/>
  <c r="Z48" i="1" s="1"/>
  <c r="W28" i="1"/>
  <c r="V28" i="1" s="1"/>
  <c r="Y28" i="1"/>
  <c r="Z28" i="1" s="1"/>
  <c r="Y30" i="1"/>
  <c r="Z30" i="1" s="1"/>
  <c r="W30" i="1"/>
  <c r="V30" i="1" s="1"/>
  <c r="S18" i="1"/>
  <c r="N18" i="1"/>
  <c r="Q7" i="1"/>
  <c r="S11" i="1" l="1"/>
  <c r="N20" i="1"/>
  <c r="Q6" i="1"/>
  <c r="U47" i="1"/>
  <c r="AB47" i="1" s="1"/>
  <c r="U30" i="1"/>
  <c r="AB30" i="1" s="1"/>
  <c r="S10" i="1"/>
  <c r="S47" i="1"/>
  <c r="U20" i="1"/>
  <c r="AB20" i="1" s="1"/>
  <c r="U24" i="1"/>
  <c r="AB24" i="1" s="1"/>
  <c r="U45" i="1"/>
  <c r="AD45" i="1" s="1"/>
  <c r="Y12" i="1"/>
  <c r="Z12" i="1" s="1"/>
  <c r="S33" i="1"/>
  <c r="U33" i="1"/>
  <c r="AD33" i="1" s="1"/>
  <c r="S45" i="1"/>
  <c r="R12" i="1"/>
  <c r="N26" i="1"/>
  <c r="Q12" i="1"/>
  <c r="R13" i="1"/>
  <c r="Q13" i="1"/>
  <c r="U34" i="1"/>
  <c r="AB34" i="1" s="1"/>
  <c r="U11" i="1"/>
  <c r="AB11" i="1" s="1"/>
  <c r="U23" i="1"/>
  <c r="AB23" i="1" s="1"/>
  <c r="U37" i="1"/>
  <c r="AB37" i="1" s="1"/>
  <c r="S49" i="1"/>
  <c r="AD25" i="1"/>
  <c r="AC25" i="1" s="1"/>
  <c r="S12" i="1"/>
  <c r="N24" i="1"/>
  <c r="U12" i="1"/>
  <c r="AD12" i="1" s="1"/>
  <c r="S40" i="1"/>
  <c r="S13" i="1"/>
  <c r="U8" i="1"/>
  <c r="AB8" i="1" s="1"/>
  <c r="U43" i="1"/>
  <c r="AB43" i="1" s="1"/>
  <c r="N43" i="1"/>
  <c r="U44" i="1"/>
  <c r="AD44" i="1" s="1"/>
  <c r="R7" i="1"/>
  <c r="U32" i="1"/>
  <c r="AB32" i="1" s="1"/>
  <c r="S31" i="1"/>
  <c r="U15" i="1"/>
  <c r="AB15" i="1" s="1"/>
  <c r="N14" i="1"/>
  <c r="X6" i="1"/>
  <c r="W6" i="1" s="1"/>
  <c r="V6" i="1" s="1"/>
  <c r="U6" i="1" s="1"/>
  <c r="S30" i="1"/>
  <c r="AB39" i="1"/>
  <c r="U31" i="1"/>
  <c r="AB31" i="1" s="1"/>
  <c r="U49" i="1"/>
  <c r="AB49" i="1" s="1"/>
  <c r="S7" i="1"/>
  <c r="N35" i="1"/>
  <c r="AD35" i="1" s="1"/>
  <c r="S44" i="1"/>
  <c r="AB36" i="1"/>
  <c r="S15" i="1"/>
  <c r="S20" i="3"/>
  <c r="X10" i="1"/>
  <c r="W10" i="1" s="1"/>
  <c r="V10" i="1" s="1"/>
  <c r="U10" i="1" s="1"/>
  <c r="AD10" i="1" s="1"/>
  <c r="W7" i="1"/>
  <c r="V7" i="1" s="1"/>
  <c r="U7" i="1" s="1"/>
  <c r="AB7" i="1" s="1"/>
  <c r="U40" i="1"/>
  <c r="AB40" i="1" s="1"/>
  <c r="N15" i="1"/>
  <c r="S35" i="1"/>
  <c r="S37" i="1"/>
  <c r="N19" i="1"/>
  <c r="AB35" i="1"/>
  <c r="U19" i="1"/>
  <c r="AB19" i="1" s="1"/>
  <c r="S8" i="1"/>
  <c r="R10" i="1"/>
  <c r="U27" i="1"/>
  <c r="AB27" i="1" s="1"/>
  <c r="S41" i="1"/>
  <c r="U28" i="1"/>
  <c r="AB28" i="1" s="1"/>
  <c r="N16" i="1"/>
  <c r="S28" i="1"/>
  <c r="U41" i="1"/>
  <c r="AB41" i="1" s="1"/>
  <c r="S32" i="1"/>
  <c r="L6" i="1"/>
  <c r="S27" i="1"/>
  <c r="S38" i="1"/>
  <c r="N42" i="1"/>
  <c r="U42" i="1"/>
  <c r="AB42" i="1" s="1"/>
  <c r="U38" i="1"/>
  <c r="AB38" i="1" s="1"/>
  <c r="L8" i="3"/>
  <c r="S27" i="3" s="1"/>
  <c r="U14" i="1"/>
  <c r="AB14" i="1" s="1"/>
  <c r="U16" i="1"/>
  <c r="AB16" i="1" s="1"/>
  <c r="U26" i="1"/>
  <c r="AB26" i="1" s="1"/>
  <c r="S29" i="1"/>
  <c r="N29" i="1"/>
  <c r="N34" i="1"/>
  <c r="X9" i="1"/>
  <c r="Y9" i="1" s="1"/>
  <c r="Z9" i="1" s="1"/>
  <c r="S9" i="1"/>
  <c r="U22" i="1"/>
  <c r="R9" i="1"/>
  <c r="U48" i="1"/>
  <c r="AB48" i="1" s="1"/>
  <c r="S46" i="1"/>
  <c r="S39" i="1"/>
  <c r="N39" i="1"/>
  <c r="AD39" i="1" s="1"/>
  <c r="U46" i="1"/>
  <c r="AB46" i="1" s="1"/>
  <c r="S21" i="1"/>
  <c r="N21" i="1"/>
  <c r="S22" i="1"/>
  <c r="N22" i="1"/>
  <c r="S23" i="1"/>
  <c r="U21" i="1"/>
  <c r="AB21" i="1" s="1"/>
  <c r="S17" i="1"/>
  <c r="S36" i="1"/>
  <c r="N36" i="1"/>
  <c r="AD36" i="1" s="1"/>
  <c r="U29" i="1"/>
  <c r="AB29" i="1" s="1"/>
  <c r="S48" i="1"/>
  <c r="N48" i="1"/>
  <c r="U17" i="1"/>
  <c r="AB17" i="1" s="1"/>
  <c r="Y13" i="1"/>
  <c r="Z13" i="1" s="1"/>
  <c r="AB13" i="1" s="1"/>
  <c r="AC13" i="1" s="1"/>
  <c r="S6" i="1"/>
  <c r="S8" i="3"/>
  <c r="X8" i="3"/>
  <c r="Y8" i="3" s="1"/>
  <c r="Z8" i="3" s="1"/>
  <c r="Q8" i="3"/>
  <c r="R8" i="3"/>
  <c r="AB18" i="1"/>
  <c r="AD18" i="1"/>
  <c r="AD47" i="1"/>
  <c r="AC47" i="1" s="1"/>
  <c r="AB12" i="1" l="1"/>
  <c r="AC12" i="1" s="1"/>
  <c r="AD30" i="1"/>
  <c r="AC30" i="1" s="1"/>
  <c r="AB45" i="1"/>
  <c r="AC45" i="1" s="1"/>
  <c r="AD23" i="1"/>
  <c r="AC23" i="1" s="1"/>
  <c r="AD20" i="1"/>
  <c r="AC20" i="1" s="1"/>
  <c r="AD49" i="1"/>
  <c r="AC49" i="1" s="1"/>
  <c r="AD24" i="1"/>
  <c r="AC24" i="1" s="1"/>
  <c r="AD34" i="1"/>
  <c r="AC34" i="1" s="1"/>
  <c r="AD43" i="1"/>
  <c r="AC43" i="1" s="1"/>
  <c r="AB33" i="1"/>
  <c r="AC33" i="1" s="1"/>
  <c r="AD11" i="1"/>
  <c r="AC11" i="1" s="1"/>
  <c r="AC39" i="1"/>
  <c r="AD37" i="1"/>
  <c r="AC37" i="1" s="1"/>
  <c r="Y6" i="1"/>
  <c r="Z6" i="1" s="1"/>
  <c r="AB6" i="1" s="1"/>
  <c r="AD8" i="1"/>
  <c r="AC8" i="1" s="1"/>
  <c r="AB44" i="1"/>
  <c r="AC44" i="1" s="1"/>
  <c r="AD32" i="1"/>
  <c r="AC32" i="1" s="1"/>
  <c r="AD31" i="1"/>
  <c r="AC31" i="1" s="1"/>
  <c r="AD40" i="1"/>
  <c r="AC40" i="1" s="1"/>
  <c r="Y10" i="1"/>
  <c r="Z10" i="1" s="1"/>
  <c r="AB10" i="1" s="1"/>
  <c r="AC10" i="1" s="1"/>
  <c r="AD28" i="1"/>
  <c r="AC28" i="1" s="1"/>
  <c r="AD15" i="1"/>
  <c r="AC15" i="1" s="1"/>
  <c r="AD19" i="1"/>
  <c r="AC19" i="1" s="1"/>
  <c r="AD7" i="1"/>
  <c r="AC7" i="1" s="1"/>
  <c r="AD16" i="1"/>
  <c r="AC16" i="1" s="1"/>
  <c r="AC36" i="1"/>
  <c r="AD14" i="1"/>
  <c r="AC14" i="1" s="1"/>
  <c r="AD41" i="1"/>
  <c r="AC41" i="1" s="1"/>
  <c r="AC35" i="1"/>
  <c r="AD27" i="1"/>
  <c r="AC27" i="1" s="1"/>
  <c r="AD38" i="1"/>
  <c r="AC38" i="1" s="1"/>
  <c r="W9" i="1"/>
  <c r="V9" i="1" s="1"/>
  <c r="U9" i="1" s="1"/>
  <c r="AB9" i="1" s="1"/>
  <c r="AD42" i="1"/>
  <c r="AC42" i="1" s="1"/>
  <c r="AD26" i="1"/>
  <c r="AC26" i="1" s="1"/>
  <c r="AC18" i="1"/>
  <c r="AD48" i="1"/>
  <c r="AC48" i="1" s="1"/>
  <c r="AD17" i="1"/>
  <c r="AC17" i="1" s="1"/>
  <c r="AD46" i="1"/>
  <c r="AC46" i="1" s="1"/>
  <c r="AD29" i="1"/>
  <c r="AC29" i="1" s="1"/>
  <c r="AD21" i="1"/>
  <c r="AC21" i="1" s="1"/>
  <c r="AD22" i="1"/>
  <c r="AB22" i="1"/>
  <c r="W8" i="3"/>
  <c r="V8" i="3" s="1"/>
  <c r="U8" i="3" s="1"/>
  <c r="AB8" i="3" s="1"/>
  <c r="AD6" i="1"/>
  <c r="AD9" i="1" l="1"/>
  <c r="AC9" i="1" s="1"/>
  <c r="AD8" i="3"/>
  <c r="AC8" i="3" s="1"/>
  <c r="AC22" i="1"/>
  <c r="AC6" i="1"/>
</calcChain>
</file>

<file path=xl/sharedStrings.xml><?xml version="1.0" encoding="utf-8"?>
<sst xmlns="http://schemas.openxmlformats.org/spreadsheetml/2006/main" count="212" uniqueCount="166">
  <si>
    <t>Dimensions calculator for INFRAPIPE</t>
  </si>
  <si>
    <t>DN</t>
  </si>
  <si>
    <t>SN</t>
  </si>
  <si>
    <t>OD</t>
  </si>
  <si>
    <t>A – DN / ID</t>
  </si>
  <si>
    <t>B - OD</t>
  </si>
  <si>
    <t>C - Side</t>
  </si>
  <si>
    <t>F - Bedding</t>
  </si>
  <si>
    <t>G - Overlay</t>
  </si>
  <si>
    <t>W - Width</t>
  </si>
  <si>
    <t>F Bedding</t>
  </si>
  <si>
    <t>C Side</t>
  </si>
  <si>
    <t>B OD</t>
  </si>
  <si>
    <t>A DN / ID</t>
  </si>
  <si>
    <t>G Overlay</t>
  </si>
  <si>
    <t>W Width</t>
  </si>
  <si>
    <t>Depth to Invert OR</t>
  </si>
  <si>
    <t>0.25*OD</t>
  </si>
  <si>
    <t>Pipe #</t>
  </si>
  <si>
    <t>Pipe</t>
  </si>
  <si>
    <t>Weight</t>
  </si>
  <si>
    <t>DN 3200 SN 4</t>
  </si>
  <si>
    <t>DN 2500 SN 4</t>
  </si>
  <si>
    <t>DN 2300 SN 4</t>
  </si>
  <si>
    <t>DN 2000 SN 4</t>
  </si>
  <si>
    <t>DN 1800 SN 4</t>
  </si>
  <si>
    <t>DN 1600 SN 4</t>
  </si>
  <si>
    <t>DN 1500 SN 4</t>
  </si>
  <si>
    <t>DN 1350 SN 4</t>
  </si>
  <si>
    <t>DN 1200 SN 4</t>
  </si>
  <si>
    <t>DN 1100 SN 4</t>
  </si>
  <si>
    <t>DN 1000 SN 4</t>
  </si>
  <si>
    <t>DN 900 SN 4</t>
  </si>
  <si>
    <t>DN 800 SN 4</t>
  </si>
  <si>
    <t>DN 700 SN 4</t>
  </si>
  <si>
    <t>DN 600 SN 4</t>
  </si>
  <si>
    <t>DN 525 SN 4</t>
  </si>
  <si>
    <t>DN 450 SN 4</t>
  </si>
  <si>
    <t>DN 3200 SN 8</t>
  </si>
  <si>
    <t>DN 2500 SN 8</t>
  </si>
  <si>
    <t>DN 2300 SN 8</t>
  </si>
  <si>
    <t>DN 2000 SN 8</t>
  </si>
  <si>
    <t>DN 1800 SN 8</t>
  </si>
  <si>
    <t>DN 1600 SN 8</t>
  </si>
  <si>
    <t>DN 1500 SN 8</t>
  </si>
  <si>
    <t>DN 1350 SN 8</t>
  </si>
  <si>
    <t>DN 1200 SN 8</t>
  </si>
  <si>
    <t>DN 1100 SN 8</t>
  </si>
  <si>
    <t>DN 1000 SN 8</t>
  </si>
  <si>
    <t>DN 900 SN 8</t>
  </si>
  <si>
    <t>DN 800 SN 8</t>
  </si>
  <si>
    <t>DN 700 SN 8</t>
  </si>
  <si>
    <t>DN 600 SN 8</t>
  </si>
  <si>
    <t>DN 525 SN 8</t>
  </si>
  <si>
    <t>DN 450 SN 8</t>
  </si>
  <si>
    <t>DN 2500 SN 12</t>
  </si>
  <si>
    <t>DN 2300 SN 12</t>
  </si>
  <si>
    <t>DN 2000 SN 12</t>
  </si>
  <si>
    <t>DN 1800 SN 12</t>
  </si>
  <si>
    <t>DN 1600 SN 12</t>
  </si>
  <si>
    <t>DN 1500 SN 12</t>
  </si>
  <si>
    <t>DN 1350 SN 12</t>
  </si>
  <si>
    <t>DN 1200 SN 12</t>
  </si>
  <si>
    <t>DN 1100 SN 12</t>
  </si>
  <si>
    <t>DN 1000 SN 12</t>
  </si>
  <si>
    <t>DN 900 SN 12</t>
  </si>
  <si>
    <t>DN 800 SN 12</t>
  </si>
  <si>
    <t>DN 700 SN 12</t>
  </si>
  <si>
    <t>DN 600 SN 12</t>
  </si>
  <si>
    <t>DN 525 SN 12</t>
  </si>
  <si>
    <t>DN 450 SN 12</t>
  </si>
  <si>
    <t>DN 2500 SN 16</t>
  </si>
  <si>
    <t>DN 2300 SN 16</t>
  </si>
  <si>
    <t>DN 2000 SN 16</t>
  </si>
  <si>
    <t>DN 1800 SN 16</t>
  </si>
  <si>
    <t>DN 1600 SN 16</t>
  </si>
  <si>
    <t>DN 1500 SN 16</t>
  </si>
  <si>
    <t>DN 1350 SN 16</t>
  </si>
  <si>
    <t>DN 1200 SN 16</t>
  </si>
  <si>
    <t>DN 1100 SN 16</t>
  </si>
  <si>
    <t>DN 1000 SN 16</t>
  </si>
  <si>
    <t>DN 900 SN 16</t>
  </si>
  <si>
    <t>DN 800 SN 16</t>
  </si>
  <si>
    <t>DN 700 SN 16</t>
  </si>
  <si>
    <t>DN 600 SN 16</t>
  </si>
  <si>
    <t>DN 525 SN 16</t>
  </si>
  <si>
    <t>DN 450 SN 16</t>
  </si>
  <si>
    <t>Code</t>
  </si>
  <si>
    <t>m3 Excav Volume</t>
  </si>
  <si>
    <t>Trench fill m3</t>
  </si>
  <si>
    <t xml:space="preserve"> Eng fill  m3</t>
  </si>
  <si>
    <t>Ground</t>
  </si>
  <si>
    <t>Top of overlay</t>
  </si>
  <si>
    <t>Crown</t>
  </si>
  <si>
    <t>Spring line</t>
  </si>
  <si>
    <t>Base of pipe</t>
  </si>
  <si>
    <t>Base of bedding</t>
  </si>
  <si>
    <t>m3 Pipe Volume</t>
  </si>
  <si>
    <t>45 degree trench widths</t>
  </si>
  <si>
    <t>45 degree volumes</t>
  </si>
  <si>
    <t>Output Volumes</t>
  </si>
  <si>
    <t>Project:</t>
  </si>
  <si>
    <t>Notes</t>
  </si>
  <si>
    <t>For instructions see Notes Sheet. For more detail see the INFRAPIPE Trench &amp; Pipe Design Manual</t>
  </si>
  <si>
    <t>A</t>
  </si>
  <si>
    <t>B</t>
  </si>
  <si>
    <t>C</t>
  </si>
  <si>
    <t>D</t>
  </si>
  <si>
    <t>H Cover Depth</t>
  </si>
  <si>
    <t>D Trench Depth</t>
  </si>
  <si>
    <t>T Trench fill depth</t>
  </si>
  <si>
    <t>F</t>
  </si>
  <si>
    <t>G</t>
  </si>
  <si>
    <t>H</t>
  </si>
  <si>
    <t>I Depth to Invert</t>
  </si>
  <si>
    <t>I</t>
  </si>
  <si>
    <t>T</t>
  </si>
  <si>
    <t>W</t>
  </si>
  <si>
    <t>Pipe #:</t>
  </si>
  <si>
    <t>Length (m)</t>
  </si>
  <si>
    <t>Quick Reference Table</t>
  </si>
  <si>
    <t>Levels</t>
  </si>
  <si>
    <t>FGL/RL</t>
  </si>
  <si>
    <t>IL</t>
  </si>
  <si>
    <t>GWL</t>
  </si>
  <si>
    <t>Duplicate Entries</t>
  </si>
  <si>
    <t>Notes for Dimensions calculator</t>
  </si>
  <si>
    <t>Preliminary</t>
  </si>
  <si>
    <t>Confirm dimensions with INFRAPIPE prior to final issue of drawings</t>
  </si>
  <si>
    <t>Data Entry</t>
  </si>
  <si>
    <t>Enter Project details</t>
  </si>
  <si>
    <t>Enter Pipe Number</t>
  </si>
  <si>
    <t>Enter DN (Inner Diameter)</t>
  </si>
  <si>
    <t>The pipe dimensions provided are indicative and may vary slightly depending onexact SN rating and  tooling choices</t>
  </si>
  <si>
    <t>For SN ratings higher than SN16, contact INFRAPIPE</t>
  </si>
  <si>
    <t>Enter EITHER the Invert Depth required OR the Cover Depth (bue columns)</t>
  </si>
  <si>
    <t>Use the Notes cell at the bottom of the sheet for explanatory notes</t>
  </si>
  <si>
    <t>All other cells are protected</t>
  </si>
  <si>
    <t>Other notes</t>
  </si>
  <si>
    <t>The Lookups sheet is a data repository only</t>
  </si>
  <si>
    <t>DN 225 SN 8</t>
  </si>
  <si>
    <t>DN 225 SN SN16</t>
  </si>
  <si>
    <t>DN 300 SN 8</t>
  </si>
  <si>
    <t>DN 300 SN 16</t>
  </si>
  <si>
    <t>DN 375 SN 8</t>
  </si>
  <si>
    <t>DN 375 SN 16</t>
  </si>
  <si>
    <t>225-8</t>
  </si>
  <si>
    <t>225-16</t>
  </si>
  <si>
    <t>300-8</t>
  </si>
  <si>
    <t>300-16</t>
  </si>
  <si>
    <t>375-8</t>
  </si>
  <si>
    <t>375-16</t>
  </si>
  <si>
    <t>Enter the SN rating required (for DN225-375 this must be 8 or 16, for 450+ it can be 1-16)</t>
  </si>
  <si>
    <t>If both are entered, the spreadsheet will NOT work and a Red "W" will show in Column O</t>
  </si>
  <si>
    <t>The duplicate entries in the List columns AH-AJ are for taking screenshots as the list can be too wide for extracting the entire line (see example below)</t>
  </si>
  <si>
    <t>Example</t>
  </si>
  <si>
    <t>Follow this process for "Individual pipe" or "List" sheet</t>
  </si>
  <si>
    <t>As required, populate further rows in the "List" sheet or copy the "Individual Pipe" sheet and complete each copy</t>
  </si>
  <si>
    <t>This calculator is designed for those familiar with AS/NZS2566. Other users should read the INFRAPIPE Trench &amp; Pipe Design Manual:</t>
  </si>
  <si>
    <t>Both (List &amp; Individual) pages are set to print as one full landscape page (this page prints as one full portrait page)</t>
  </si>
  <si>
    <t>To remove protection so the Individual Pipe page can be modified with drawings or other info, use the password "Don't break it"</t>
  </si>
  <si>
    <t>For simplicity here, pipes are approximated to SN 4,8,12 or 16 (except 225,300,375 SN8 or 16 only)</t>
  </si>
  <si>
    <t>INFRAPIPE can produce up to 5 million variants of each pipe size.</t>
  </si>
  <si>
    <t>The calculator has a "List" page to show multiple pipes or an "Individual" one for each pipe</t>
  </si>
  <si>
    <t xml:space="preserve"> </t>
  </si>
  <si>
    <t>https://infrapipe.co.nz/trench-and-pipe-design-manual-for-HDPE-flexible-pipes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</si>
</sst>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scheme val="minor"/>
    </font>
    <font>
      <sz val="10"/>
      <color theme="1"/>
      <name val="Montserrat"/>
    </font>
    <font>
      <sz val="18"/>
      <color theme="1"/>
      <name val="Montserrat SemiBold"/>
    </font>
    <font>
      <sz val="8"/>
      <color rgb="FF000000"/>
      <name val="Montserrat SemiBold"/>
    </font>
    <font>
      <sz val="8"/>
      <color rgb="FF000000"/>
      <name val="Montserrat"/>
    </font>
    <font>
      <b/>
      <sz val="10"/>
      <color theme="1"/>
      <name val="Montserrat"/>
    </font>
    <font>
      <sz val="8"/>
      <name val="Aptos Narrow"/>
      <family val="2"/>
      <scheme val="minor"/>
    </font>
    <font>
      <b/>
      <sz val="10"/>
      <color theme="1"/>
      <name val="Montserrat SemiBold"/>
    </font>
    <font>
      <sz val="14"/>
      <color theme="1"/>
      <name val="Montserrat SemiBold"/>
    </font>
    <font>
      <sz val="10"/>
      <color rgb="FFFF0000"/>
      <name val="Montserrat"/>
    </font>
    <font>
      <b/>
      <sz val="10"/>
      <color theme="1"/>
      <name val="Montserrat Medium"/>
    </font>
    <font>
      <u/>
      <sz val="11"/>
      <color theme="10"/>
      <name val="Aptos Narrow"/>
      <family val="2"/>
      <scheme val="minor"/>
    </font>
    <font>
      <b/>
      <u/>
      <sz val="10"/>
      <color rgb="FF00B050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EDECE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/>
      <right style="medium">
        <color rgb="FFEDECED"/>
      </right>
      <top style="thick">
        <color rgb="FF3F9942"/>
      </top>
      <bottom style="medium">
        <color rgb="FFEDECED"/>
      </bottom>
      <diagonal/>
    </border>
    <border>
      <left/>
      <right/>
      <top style="thick">
        <color rgb="FF3F9942"/>
      </top>
      <bottom style="medium">
        <color rgb="FFEDECED"/>
      </bottom>
      <diagonal/>
    </border>
    <border>
      <left/>
      <right style="medium">
        <color rgb="FFEDECED"/>
      </right>
      <top/>
      <bottom style="medium">
        <color rgb="FFEDECED"/>
      </bottom>
      <diagonal/>
    </border>
    <border>
      <left/>
      <right/>
      <top/>
      <bottom style="medium">
        <color rgb="FFEDECED"/>
      </bottom>
      <diagonal/>
    </border>
    <border>
      <left/>
      <right style="medium">
        <color rgb="FFEDECE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EDECED"/>
      </right>
      <top style="thick">
        <color rgb="FF3F9942"/>
      </top>
      <bottom style="medium">
        <color rgb="FFEDECED"/>
      </bottom>
      <diagonal/>
    </border>
    <border>
      <left/>
      <right style="thin">
        <color indexed="64"/>
      </right>
      <top style="thick">
        <color rgb="FF3F9942"/>
      </top>
      <bottom style="medium">
        <color rgb="FFEDECED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5" fillId="0" borderId="0" xfId="0" applyFont="1"/>
    <xf numFmtId="164" fontId="1" fillId="0" borderId="0" xfId="0" applyNumberFormat="1" applyFont="1"/>
    <xf numFmtId="0" fontId="1" fillId="0" borderId="9" xfId="0" applyFont="1" applyBorder="1"/>
    <xf numFmtId="0" fontId="5" fillId="0" borderId="9" xfId="0" applyFont="1" applyBorder="1"/>
    <xf numFmtId="164" fontId="1" fillId="0" borderId="9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 wrapText="1"/>
    </xf>
    <xf numFmtId="164" fontId="1" fillId="0" borderId="14" xfId="0" applyNumberFormat="1" applyFont="1" applyBorder="1"/>
    <xf numFmtId="164" fontId="7" fillId="0" borderId="0" xfId="0" applyNumberFormat="1" applyFont="1"/>
    <xf numFmtId="1" fontId="7" fillId="0" borderId="0" xfId="0" applyNumberFormat="1" applyFont="1"/>
    <xf numFmtId="0" fontId="7" fillId="0" borderId="0" xfId="0" applyFont="1"/>
    <xf numFmtId="0" fontId="1" fillId="0" borderId="15" xfId="0" applyFont="1" applyBorder="1"/>
    <xf numFmtId="164" fontId="1" fillId="0" borderId="16" xfId="0" applyNumberFormat="1" applyFont="1" applyBorder="1"/>
    <xf numFmtId="0" fontId="1" fillId="5" borderId="0" xfId="0" applyFont="1" applyFill="1" applyProtection="1">
      <protection locked="0"/>
    </xf>
    <xf numFmtId="0" fontId="1" fillId="5" borderId="9" xfId="0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0" fontId="1" fillId="3" borderId="9" xfId="0" applyFont="1" applyFill="1" applyBorder="1" applyProtection="1">
      <protection locked="0"/>
    </xf>
    <xf numFmtId="0" fontId="1" fillId="3" borderId="1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12" fillId="0" borderId="0" xfId="1" applyFont="1"/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16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3854</xdr:colOff>
      <xdr:row>0</xdr:row>
      <xdr:rowOff>87312</xdr:rowOff>
    </xdr:from>
    <xdr:to>
      <xdr:col>14</xdr:col>
      <xdr:colOff>609598</xdr:colOff>
      <xdr:row>1</xdr:row>
      <xdr:rowOff>277480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3919AD-2CE8-4414-8C73-9DDCF9A5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863" y="87312"/>
          <a:ext cx="3055030" cy="53885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32</xdr:row>
      <xdr:rowOff>169862</xdr:rowOff>
    </xdr:from>
    <xdr:to>
      <xdr:col>14</xdr:col>
      <xdr:colOff>275683</xdr:colOff>
      <xdr:row>60</xdr:row>
      <xdr:rowOff>68262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91371EA-9F06-FB60-0E64-FB8B5731F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5580062"/>
          <a:ext cx="9135520" cy="5583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0</xdr:row>
      <xdr:rowOff>19050</xdr:rowOff>
    </xdr:from>
    <xdr:to>
      <xdr:col>14</xdr:col>
      <xdr:colOff>1587</xdr:colOff>
      <xdr:row>1</xdr:row>
      <xdr:rowOff>190170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B59807-60B8-41C0-9A39-6224F8167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19050"/>
          <a:ext cx="3278187" cy="514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0</xdr:row>
      <xdr:rowOff>19050</xdr:rowOff>
    </xdr:from>
    <xdr:to>
      <xdr:col>13</xdr:col>
      <xdr:colOff>573087</xdr:colOff>
      <xdr:row>1</xdr:row>
      <xdr:rowOff>190170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B2EC07-9893-41B1-AA41-C30A06D84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080" y="15240"/>
          <a:ext cx="3161982" cy="51783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</xdr:row>
      <xdr:rowOff>20955</xdr:rowOff>
    </xdr:from>
    <xdr:to>
      <xdr:col>13</xdr:col>
      <xdr:colOff>477203</xdr:colOff>
      <xdr:row>29</xdr:row>
      <xdr:rowOff>17387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2CBF64-4E24-5DD1-690E-7652C0502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87855"/>
          <a:ext cx="7943850" cy="4200767"/>
        </a:xfrm>
        <a:prstGeom prst="rect">
          <a:avLst/>
        </a:prstGeom>
      </xdr:spPr>
    </xdr:pic>
    <xdr:clientData/>
  </xdr:twoCellAnchor>
  <xdr:twoCellAnchor editAs="oneCell">
    <xdr:from>
      <xdr:col>0</xdr:col>
      <xdr:colOff>69454</xdr:colOff>
      <xdr:row>29</xdr:row>
      <xdr:rowOff>39687</xdr:rowOff>
    </xdr:from>
    <xdr:to>
      <xdr:col>23</xdr:col>
      <xdr:colOff>506016</xdr:colOff>
      <xdr:row>49</xdr:row>
      <xdr:rowOff>96772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F808E65-5D0C-F378-9F55-C9571B5CB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454" y="6062265"/>
          <a:ext cx="13146484" cy="4025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frapipe.co.nz/trench-and-pipe-design-manual-for-HDPE-flexible-pip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179BD-6208-45F8-8752-0AE21D77F62F}">
  <sheetPr>
    <pageSetUpPr fitToPage="1"/>
  </sheetPr>
  <dimension ref="A1:O32"/>
  <sheetViews>
    <sheetView tabSelected="1" zoomScale="112" zoomScaleNormal="112" workbookViewId="0"/>
  </sheetViews>
  <sheetFormatPr defaultColWidth="9.140625" defaultRowHeight="15" x14ac:dyDescent="0.3"/>
  <cols>
    <col min="1" max="1" width="9.140625" style="1"/>
    <col min="2" max="5" width="8.85546875" style="1" customWidth="1"/>
    <col min="6" max="7" width="8.140625" style="1" customWidth="1"/>
    <col min="8" max="10" width="8.42578125" style="1" customWidth="1"/>
    <col min="11" max="16384" width="9.140625" style="1"/>
  </cols>
  <sheetData>
    <row r="1" spans="1:15" ht="27.75" x14ac:dyDescent="0.5">
      <c r="A1" s="24" t="s">
        <v>126</v>
      </c>
      <c r="O1" s="46"/>
    </row>
    <row r="2" spans="1:15" ht="27.75" x14ac:dyDescent="0.5">
      <c r="A2" s="24"/>
      <c r="O2" s="46"/>
    </row>
    <row r="3" spans="1:15" ht="15.75" customHeight="1" x14ac:dyDescent="0.5">
      <c r="A3" s="24"/>
      <c r="O3" s="46"/>
    </row>
    <row r="4" spans="1:15" x14ac:dyDescent="0.3">
      <c r="A4" s="49" t="s">
        <v>158</v>
      </c>
    </row>
    <row r="5" spans="1:15" ht="8.65" customHeight="1" x14ac:dyDescent="0.3">
      <c r="A5" s="49"/>
    </row>
    <row r="6" spans="1:15" x14ac:dyDescent="0.3">
      <c r="B6" s="50" t="s">
        <v>165</v>
      </c>
    </row>
    <row r="7" spans="1:15" ht="11.25" customHeight="1" x14ac:dyDescent="0.3"/>
    <row r="8" spans="1:15" ht="21.75" x14ac:dyDescent="0.4">
      <c r="A8" s="46" t="s">
        <v>127</v>
      </c>
    </row>
    <row r="9" spans="1:15" x14ac:dyDescent="0.3">
      <c r="A9" s="1">
        <v>1</v>
      </c>
      <c r="B9" s="1" t="s">
        <v>133</v>
      </c>
    </row>
    <row r="10" spans="1:15" x14ac:dyDescent="0.3">
      <c r="A10" s="1">
        <v>2</v>
      </c>
      <c r="B10" s="1" t="s">
        <v>162</v>
      </c>
    </row>
    <row r="11" spans="1:15" x14ac:dyDescent="0.3">
      <c r="A11" s="1">
        <v>3</v>
      </c>
      <c r="B11" s="1" t="s">
        <v>161</v>
      </c>
    </row>
    <row r="12" spans="1:15" x14ac:dyDescent="0.3">
      <c r="A12" s="1">
        <v>4</v>
      </c>
      <c r="B12" s="1" t="s">
        <v>128</v>
      </c>
    </row>
    <row r="13" spans="1:15" x14ac:dyDescent="0.3">
      <c r="A13" s="1">
        <v>5</v>
      </c>
      <c r="B13" s="1" t="s">
        <v>134</v>
      </c>
    </row>
    <row r="14" spans="1:15" x14ac:dyDescent="0.3">
      <c r="A14" s="1">
        <v>6</v>
      </c>
      <c r="B14" s="1" t="s">
        <v>163</v>
      </c>
    </row>
    <row r="16" spans="1:15" ht="21.75" x14ac:dyDescent="0.4">
      <c r="A16" s="46" t="s">
        <v>129</v>
      </c>
    </row>
    <row r="17" spans="1:2" x14ac:dyDescent="0.3">
      <c r="A17" s="1" t="s">
        <v>156</v>
      </c>
    </row>
    <row r="18" spans="1:2" x14ac:dyDescent="0.3">
      <c r="A18" s="1">
        <v>1</v>
      </c>
      <c r="B18" s="1" t="s">
        <v>130</v>
      </c>
    </row>
    <row r="19" spans="1:2" x14ac:dyDescent="0.3">
      <c r="A19" s="1">
        <v>2</v>
      </c>
      <c r="B19" s="1" t="s">
        <v>131</v>
      </c>
    </row>
    <row r="20" spans="1:2" x14ac:dyDescent="0.3">
      <c r="A20" s="1">
        <v>3</v>
      </c>
      <c r="B20" s="1" t="s">
        <v>132</v>
      </c>
    </row>
    <row r="21" spans="1:2" x14ac:dyDescent="0.3">
      <c r="A21" s="1">
        <v>4</v>
      </c>
      <c r="B21" s="1" t="s">
        <v>152</v>
      </c>
    </row>
    <row r="22" spans="1:2" x14ac:dyDescent="0.3">
      <c r="A22" s="1">
        <v>5</v>
      </c>
      <c r="B22" s="1" t="s">
        <v>135</v>
      </c>
    </row>
    <row r="23" spans="1:2" x14ac:dyDescent="0.3">
      <c r="A23" s="1">
        <v>6</v>
      </c>
      <c r="B23" s="1" t="s">
        <v>153</v>
      </c>
    </row>
    <row r="24" spans="1:2" x14ac:dyDescent="0.3">
      <c r="A24" s="1">
        <v>7</v>
      </c>
      <c r="B24" s="1" t="s">
        <v>136</v>
      </c>
    </row>
    <row r="25" spans="1:2" x14ac:dyDescent="0.3">
      <c r="A25" s="1">
        <v>8</v>
      </c>
      <c r="B25" s="1" t="s">
        <v>137</v>
      </c>
    </row>
    <row r="26" spans="1:2" x14ac:dyDescent="0.3">
      <c r="A26" s="1">
        <v>9</v>
      </c>
      <c r="B26" s="1" t="s">
        <v>157</v>
      </c>
    </row>
    <row r="28" spans="1:2" ht="21.75" x14ac:dyDescent="0.4">
      <c r="A28" s="46" t="s">
        <v>138</v>
      </c>
    </row>
    <row r="29" spans="1:2" x14ac:dyDescent="0.3">
      <c r="A29" s="1">
        <v>1</v>
      </c>
      <c r="B29" s="1" t="s">
        <v>154</v>
      </c>
    </row>
    <row r="30" spans="1:2" x14ac:dyDescent="0.3">
      <c r="A30" s="1">
        <v>2</v>
      </c>
      <c r="B30" s="1" t="s">
        <v>139</v>
      </c>
    </row>
    <row r="31" spans="1:2" x14ac:dyDescent="0.3">
      <c r="A31" s="1">
        <v>3</v>
      </c>
      <c r="B31" s="1" t="s">
        <v>159</v>
      </c>
    </row>
    <row r="32" spans="1:2" x14ac:dyDescent="0.3">
      <c r="A32" s="1">
        <v>4</v>
      </c>
      <c r="B32" s="1" t="s">
        <v>160</v>
      </c>
    </row>
  </sheetData>
  <sheetProtection algorithmName="SHA-512" hashValue="/9KmXI2U9vQVzgGjWede0Mmx/R8ppTZpGv7EZ+msYJVLNVDfjsBo59e5uCOj9RF8k2RH42HWx2oHxsIv00VOJQ==" saltValue="YH3k88n/pFuTVf6P7BIaow==" spinCount="100000" sheet="1" objects="1" scenarios="1"/>
  <hyperlinks>
    <hyperlink ref="B6" r:id="rId1" xr:uid="{EC957638-3B8A-48B5-AC13-083915240423}"/>
  </hyperlinks>
  <pageMargins left="0.70866141732283472" right="0.70866141732283472" top="0.74803149606299213" bottom="0.74803149606299213" header="0.31496062992125984" footer="0.31496062992125984"/>
  <pageSetup paperSize="9" scale="50" orientation="landscape" r:id="rId2"/>
  <headerFooter>
    <oddFooter>&amp;LCalculations are in accordance with AS/NZS2566
&amp;CCopyright INFRAPIPE Ltd.&amp;RPrinted on:&amp;D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EF0B-32A8-4E96-AC6B-FFBE39BB02A5}">
  <sheetPr>
    <pageSetUpPr fitToPage="1"/>
  </sheetPr>
  <dimension ref="A1:AJ52"/>
  <sheetViews>
    <sheetView workbookViewId="0">
      <selection activeCell="I9" sqref="I9"/>
    </sheetView>
  </sheetViews>
  <sheetFormatPr defaultColWidth="9.140625" defaultRowHeight="15" x14ac:dyDescent="0.3"/>
  <cols>
    <col min="1" max="1" width="9.140625" style="1"/>
    <col min="2" max="2" width="8" style="1" customWidth="1"/>
    <col min="3" max="3" width="4.7109375" style="1" customWidth="1"/>
    <col min="4" max="8" width="8.85546875" style="1" customWidth="1"/>
    <col min="9" max="10" width="8.140625" style="1" customWidth="1"/>
    <col min="11" max="14" width="8.42578125" style="1" customWidth="1"/>
    <col min="15" max="15" width="2.7109375" style="1" customWidth="1"/>
    <col min="16" max="19" width="8.140625" style="1" customWidth="1"/>
    <col min="20" max="20" width="2.7109375" style="1" customWidth="1"/>
    <col min="21" max="26" width="7.5703125" style="1" customWidth="1"/>
    <col min="27" max="27" width="2.7109375" style="1" customWidth="1"/>
    <col min="28" max="30" width="8" style="1" customWidth="1"/>
    <col min="31" max="31" width="2.7109375" style="1" customWidth="1"/>
    <col min="32" max="33" width="0" style="1" hidden="1" customWidth="1"/>
    <col min="34" max="16384" width="9.140625" style="1"/>
  </cols>
  <sheetData>
    <row r="1" spans="1:36" ht="27.75" x14ac:dyDescent="0.5">
      <c r="A1" s="24" t="s">
        <v>0</v>
      </c>
    </row>
    <row r="2" spans="1:36" x14ac:dyDescent="0.3">
      <c r="A2" s="1" t="s">
        <v>101</v>
      </c>
      <c r="B2" s="63" t="s">
        <v>155</v>
      </c>
      <c r="C2" s="63"/>
      <c r="D2" s="63"/>
      <c r="E2" s="63"/>
      <c r="F2" s="63"/>
      <c r="P2" s="60" t="s">
        <v>100</v>
      </c>
      <c r="Q2" s="61"/>
      <c r="R2" s="61"/>
      <c r="S2" s="62"/>
      <c r="U2" s="60" t="s">
        <v>98</v>
      </c>
      <c r="V2" s="61"/>
      <c r="W2" s="61"/>
      <c r="X2" s="61"/>
      <c r="Y2" s="61"/>
      <c r="Z2" s="62"/>
      <c r="AB2" s="60" t="s">
        <v>99</v>
      </c>
      <c r="AC2" s="61"/>
      <c r="AD2" s="62"/>
      <c r="AH2" s="60" t="s">
        <v>125</v>
      </c>
      <c r="AI2" s="61"/>
      <c r="AJ2" s="62"/>
    </row>
    <row r="3" spans="1:36" x14ac:dyDescent="0.3">
      <c r="B3" s="25"/>
      <c r="C3" s="25"/>
      <c r="D3" s="25"/>
      <c r="E3" s="25"/>
      <c r="F3" s="25"/>
      <c r="P3" s="23"/>
      <c r="Q3" s="23"/>
      <c r="R3" s="23"/>
      <c r="S3" s="23"/>
      <c r="U3" s="23"/>
      <c r="V3" s="23"/>
      <c r="W3" s="23"/>
      <c r="X3" s="23"/>
      <c r="Y3" s="23"/>
      <c r="Z3" s="23"/>
      <c r="AB3" s="23"/>
      <c r="AC3" s="23"/>
      <c r="AD3" s="23"/>
    </row>
    <row r="4" spans="1:36" ht="15.75" thickBot="1" x14ac:dyDescent="0.35">
      <c r="A4" s="1" t="s">
        <v>103</v>
      </c>
    </row>
    <row r="5" spans="1:36" ht="39.75" thickTop="1" thickBot="1" x14ac:dyDescent="0.35">
      <c r="A5" s="13" t="s">
        <v>18</v>
      </c>
      <c r="B5" s="13" t="s">
        <v>13</v>
      </c>
      <c r="C5" s="14" t="s">
        <v>2</v>
      </c>
      <c r="D5" s="14" t="s">
        <v>12</v>
      </c>
      <c r="E5" s="14" t="s">
        <v>11</v>
      </c>
      <c r="F5" s="14" t="s">
        <v>10</v>
      </c>
      <c r="G5" s="14" t="s">
        <v>14</v>
      </c>
      <c r="H5" s="15" t="s">
        <v>15</v>
      </c>
      <c r="I5" s="14" t="s">
        <v>16</v>
      </c>
      <c r="J5" s="14" t="s">
        <v>108</v>
      </c>
      <c r="K5" s="14" t="s">
        <v>109</v>
      </c>
      <c r="L5" s="14" t="s">
        <v>114</v>
      </c>
      <c r="M5" s="14" t="s">
        <v>108</v>
      </c>
      <c r="N5" s="14" t="s">
        <v>110</v>
      </c>
      <c r="P5" s="14" t="s">
        <v>97</v>
      </c>
      <c r="Q5" s="14" t="s">
        <v>88</v>
      </c>
      <c r="R5" s="14" t="s">
        <v>90</v>
      </c>
      <c r="S5" s="14" t="s">
        <v>89</v>
      </c>
      <c r="T5" s="17"/>
      <c r="U5" s="13" t="s">
        <v>91</v>
      </c>
      <c r="V5" s="14" t="s">
        <v>92</v>
      </c>
      <c r="W5" s="14" t="s">
        <v>93</v>
      </c>
      <c r="X5" s="14" t="s">
        <v>94</v>
      </c>
      <c r="Y5" s="14" t="s">
        <v>95</v>
      </c>
      <c r="Z5" s="16" t="s">
        <v>96</v>
      </c>
      <c r="AA5" s="17"/>
      <c r="AB5" s="14" t="s">
        <v>88</v>
      </c>
      <c r="AC5" s="14" t="s">
        <v>90</v>
      </c>
      <c r="AD5" s="16" t="s">
        <v>89</v>
      </c>
      <c r="AH5" s="13" t="s">
        <v>18</v>
      </c>
      <c r="AI5" s="13" t="s">
        <v>13</v>
      </c>
      <c r="AJ5" s="14" t="s">
        <v>2</v>
      </c>
    </row>
    <row r="6" spans="1:36" x14ac:dyDescent="0.3">
      <c r="A6" s="42">
        <v>1</v>
      </c>
      <c r="B6" s="42">
        <v>1200</v>
      </c>
      <c r="C6" s="42">
        <v>4</v>
      </c>
      <c r="D6" s="1">
        <f>IFERROR(VLOOKUP(AG6,Lookups!C:F,4,FALSE),"")</f>
        <v>1362</v>
      </c>
      <c r="E6" s="1">
        <f>IFERROR(IF(D6&gt;1500,0.25*D6,IF(D6&lt;1000,300,350)),"")</f>
        <v>350</v>
      </c>
      <c r="F6" s="1">
        <f>IF(B6="","",150)</f>
        <v>150</v>
      </c>
      <c r="G6" s="1">
        <f>IFERROR(VLOOKUP(B6,Lookups!H:L,5,FALSE),"")</f>
        <v>200</v>
      </c>
      <c r="H6" s="18">
        <f>IF(B6="","",D6+(2*E6))</f>
        <v>2062</v>
      </c>
      <c r="I6" s="40"/>
      <c r="J6" s="40">
        <v>600</v>
      </c>
      <c r="K6" s="18">
        <f>IF(I6="",IF(J6="","",J6+D6+F6),I6+((D6-B6)/2)+150)</f>
        <v>2112</v>
      </c>
      <c r="L6" s="1">
        <f>IFERROR(IF(I6="",K6-150-((D6-B6)/2),I6),"")</f>
        <v>1881</v>
      </c>
      <c r="M6" s="1">
        <f>IFERROR(IF(J6="",K6-F6-D6,J6),"")</f>
        <v>600</v>
      </c>
      <c r="N6" s="1">
        <f>IFERROR(M6-G6,"")</f>
        <v>400</v>
      </c>
      <c r="O6" s="47" t="str">
        <f>IF(I6="","",IF(J6="","","W"))</f>
        <v/>
      </c>
      <c r="P6" s="19">
        <f>IFERROR(POWER((D6/2000),2)*3.14,"")</f>
        <v>1.4562095400000004</v>
      </c>
      <c r="Q6" s="19">
        <f>IFERROR((K6/1000)*(H6/1000),"")</f>
        <v>4.3549439999999997</v>
      </c>
      <c r="R6" s="19">
        <f>IFERROR(((H6/1000)*((D6+F6+G6)/1000))-(POWER((D6/2000),2)*3.14),"")</f>
        <v>2.0739344599999994</v>
      </c>
      <c r="S6" s="19">
        <f>IFERROR((M6/1000)*((H6-G6)/1000),"")</f>
        <v>1.1172</v>
      </c>
      <c r="U6" s="1">
        <f>IFERROR(V6+(M6*2),"")</f>
        <v>5024</v>
      </c>
      <c r="V6" s="1">
        <f>IFERROR(W6+(G6*2),"")</f>
        <v>3824</v>
      </c>
      <c r="W6" s="1">
        <f>IFERROR(X6+D6,"")</f>
        <v>3424</v>
      </c>
      <c r="X6" s="1">
        <f>IFERROR(IF(H6="","",H6),"")</f>
        <v>2062</v>
      </c>
      <c r="Y6" s="1">
        <f>IFERROR(X6-D6,"")</f>
        <v>700</v>
      </c>
      <c r="Z6" s="1">
        <f>IFERROR(Y6-F6-F6,"")</f>
        <v>400</v>
      </c>
      <c r="AB6" s="19">
        <f>IFERROR((((U6-Z6)/2000)+0.4)*K6/1000,"")</f>
        <v>5.7277439999999995</v>
      </c>
      <c r="AC6" s="19">
        <f>IFERROR(AB6-AD6-((POWER(D6/2000,2))*3.14),"")</f>
        <v>2.5019344599999984</v>
      </c>
      <c r="AD6" s="19">
        <f>IFERROR((N6/1000)*((U6+V6)/2000),"")</f>
        <v>1.7696000000000003</v>
      </c>
      <c r="AF6" s="1">
        <f>ROUNDUP(C6/4,0)*4</f>
        <v>4</v>
      </c>
      <c r="AG6" s="1" t="str">
        <f t="shared" ref="AG6:AG24" si="0">CONCATENATE(B6,"-",AF6)</f>
        <v>1200-4</v>
      </c>
      <c r="AH6" s="1">
        <f>IF(A6="","",A6)</f>
        <v>1</v>
      </c>
      <c r="AI6" s="1">
        <f t="shared" ref="AI6:AJ6" si="1">IF(B6="","",B6)</f>
        <v>1200</v>
      </c>
      <c r="AJ6" s="1">
        <f t="shared" si="1"/>
        <v>4</v>
      </c>
    </row>
    <row r="7" spans="1:36" x14ac:dyDescent="0.3">
      <c r="A7" s="42">
        <v>2</v>
      </c>
      <c r="B7" s="42">
        <v>1350</v>
      </c>
      <c r="C7" s="42">
        <v>4</v>
      </c>
      <c r="D7" s="1">
        <f>IFERROR(VLOOKUP(AG7,Lookups!C:F,4,FALSE),"")</f>
        <v>1584</v>
      </c>
      <c r="E7" s="1">
        <f t="shared" ref="E7:E49" si="2">IFERROR(IF(D7&gt;1500,0.25*D7,IF(D7&lt;1000,300,350)),"")</f>
        <v>396</v>
      </c>
      <c r="F7" s="1">
        <f t="shared" ref="F7" si="3">IF(B7="","",150)</f>
        <v>150</v>
      </c>
      <c r="G7" s="1">
        <f>IFERROR(VLOOKUP(B7,Lookups!H:L,5,FALSE),"")</f>
        <v>200</v>
      </c>
      <c r="H7" s="18">
        <f t="shared" ref="H7" si="4">IF(B7="","",D7+(2*E7))</f>
        <v>2376</v>
      </c>
      <c r="I7" s="40"/>
      <c r="J7" s="40">
        <v>600</v>
      </c>
      <c r="K7" s="18">
        <f t="shared" ref="K7" si="5">IF(I7="",IF(J7="","",J7+D7+F7),I7+((D7-B7)/2)+150)</f>
        <v>2334</v>
      </c>
      <c r="L7" s="1">
        <f t="shared" ref="L7" si="6">IFERROR(IF(I7="",K7-150-((D7-B7)/2),I7),"")</f>
        <v>2067</v>
      </c>
      <c r="M7" s="1">
        <f t="shared" ref="M7" si="7">IFERROR(IF(J7="",K7-F7-D7,J7),"")</f>
        <v>600</v>
      </c>
      <c r="N7" s="1">
        <f t="shared" ref="N7" si="8">IFERROR(M7-G7,"")</f>
        <v>400</v>
      </c>
      <c r="O7" s="47" t="str">
        <f t="shared" ref="O7:O49" si="9">IF(I7="","",IF(J7="","","W"))</f>
        <v/>
      </c>
      <c r="P7" s="19">
        <f>IFERROR(POWER((D7/2000),2)*3.14,"")</f>
        <v>1.9696089600000002</v>
      </c>
      <c r="Q7" s="19">
        <f t="shared" ref="Q7" si="10">IFERROR((K7/1000)*(H7/1000),"")</f>
        <v>5.5455839999999998</v>
      </c>
      <c r="R7" s="19">
        <f t="shared" ref="R7" si="11">IFERROR((H7/1000)*((D7+F7+G7)/1000)-(POWER((D7/2000),2)*3.14),"")</f>
        <v>2.6255750399999993</v>
      </c>
      <c r="S7" s="19">
        <f t="shared" ref="S7" si="12">IFERROR((M7/1000)*((H7-G7)/1000),"")</f>
        <v>1.3056000000000001</v>
      </c>
      <c r="U7" s="1">
        <f>IFERROR(V7+(M7*2),"")</f>
        <v>5560</v>
      </c>
      <c r="V7" s="1">
        <f t="shared" ref="V7" si="13">IFERROR(W7+(G7*2),"")</f>
        <v>4360</v>
      </c>
      <c r="W7" s="1">
        <f t="shared" ref="W7" si="14">IFERROR(X7+D7,"")</f>
        <v>3960</v>
      </c>
      <c r="X7" s="1">
        <f t="shared" ref="X7" si="15">IFERROR(IF(H7="","",H7),"")</f>
        <v>2376</v>
      </c>
      <c r="Y7" s="1">
        <f t="shared" ref="Y7" si="16">IFERROR(X7-D7,"")</f>
        <v>792</v>
      </c>
      <c r="Z7" s="1">
        <f t="shared" ref="Z7" si="17">IFERROR(Y7-F7-F7,"")</f>
        <v>492</v>
      </c>
      <c r="AB7" s="19">
        <f t="shared" ref="AB7" si="18">IFERROR((((U7-Z7)/2000)+0.4)*K7/1000,"")</f>
        <v>6.847955999999999</v>
      </c>
      <c r="AC7" s="19">
        <f t="shared" ref="AC7" si="19">IFERROR(AB7-AD7-((POWER(D7/2000,2))*3.14),"")</f>
        <v>2.8943470399999986</v>
      </c>
      <c r="AD7" s="19">
        <f t="shared" ref="AD7" si="20">IFERROR((N7/1000)*((U7+V7)/2000),"")</f>
        <v>1.984</v>
      </c>
      <c r="AF7" s="1">
        <f t="shared" ref="AF7:AF24" si="21">ROUNDUP(C7/4,0)*4</f>
        <v>4</v>
      </c>
      <c r="AG7" s="1" t="str">
        <f t="shared" si="0"/>
        <v>1350-4</v>
      </c>
      <c r="AH7" s="1">
        <f t="shared" ref="AH7:AH49" si="22">IF(A7="","",A7)</f>
        <v>2</v>
      </c>
      <c r="AI7" s="1">
        <f t="shared" ref="AI7:AI49" si="23">IF(B7="","",B7)</f>
        <v>1350</v>
      </c>
      <c r="AJ7" s="1">
        <f t="shared" ref="AJ7:AJ49" si="24">IF(C7="","",C7)</f>
        <v>4</v>
      </c>
    </row>
    <row r="8" spans="1:36" x14ac:dyDescent="0.3">
      <c r="A8" s="42"/>
      <c r="B8" s="42"/>
      <c r="C8" s="42"/>
      <c r="D8" s="1" t="str">
        <f>IFERROR(VLOOKUP(AG8,Lookups!C:F,4,FALSE),"")</f>
        <v/>
      </c>
      <c r="E8" s="1" t="str">
        <f t="shared" si="2"/>
        <v/>
      </c>
      <c r="F8" s="1" t="str">
        <f t="shared" ref="F8:F24" si="25">IF(B8="","",150)</f>
        <v/>
      </c>
      <c r="G8" s="1" t="str">
        <f>IFERROR(VLOOKUP(B8,Lookups!H:L,5,FALSE),"")</f>
        <v/>
      </c>
      <c r="H8" s="18" t="str">
        <f t="shared" ref="H8:H24" si="26">IF(B8="","",D8+(2*E8))</f>
        <v/>
      </c>
      <c r="I8" s="40"/>
      <c r="J8" s="40"/>
      <c r="K8" s="18" t="str">
        <f t="shared" ref="K8:K24" si="27">IF(I8="",IF(J8="","",J8+D8+F8),I8+((D8-B8)/2)+150)</f>
        <v/>
      </c>
      <c r="L8" s="1" t="str">
        <f t="shared" ref="L8:L24" si="28">IFERROR(IF(I8="",K8-150-((D8-B8)/2),I8),"")</f>
        <v/>
      </c>
      <c r="M8" s="1" t="str">
        <f t="shared" ref="M8:M24" si="29">IFERROR(IF(J8="",K8-F8-D8,J8),"")</f>
        <v/>
      </c>
      <c r="N8" s="1" t="str">
        <f t="shared" ref="N8:N24" si="30">IFERROR(M8-G8,"")</f>
        <v/>
      </c>
      <c r="O8" s="47" t="str">
        <f t="shared" si="9"/>
        <v/>
      </c>
      <c r="P8" s="19" t="str">
        <f t="shared" ref="P8:P24" si="31">IFERROR(POWER((D8/2000),2)*3.14,"")</f>
        <v/>
      </c>
      <c r="Q8" s="19" t="str">
        <f t="shared" ref="Q8:Q24" si="32">IFERROR((K8/1000)*(H8/1000),"")</f>
        <v/>
      </c>
      <c r="R8" s="19" t="str">
        <f t="shared" ref="R8:R24" si="33">IFERROR((H8/1000)*((D8+F8+G8)/1000)-(POWER((D8/2000),2)*3.14),"")</f>
        <v/>
      </c>
      <c r="S8" s="19" t="str">
        <f t="shared" ref="S8:S24" si="34">IFERROR((M8/1000)*((H8-G8)/1000),"")</f>
        <v/>
      </c>
      <c r="U8" s="1" t="str">
        <f t="shared" ref="U8:U24" si="35">IFERROR(V8+(M8*2),"")</f>
        <v/>
      </c>
      <c r="V8" s="1" t="str">
        <f t="shared" ref="V8:V24" si="36">IFERROR(W8+(G8*2),"")</f>
        <v/>
      </c>
      <c r="W8" s="1" t="str">
        <f t="shared" ref="W8:W24" si="37">IFERROR(X8+D8,"")</f>
        <v/>
      </c>
      <c r="X8" s="1" t="str">
        <f t="shared" ref="X8:X24" si="38">IFERROR(IF(H8="","",H8),"")</f>
        <v/>
      </c>
      <c r="Y8" s="1" t="str">
        <f t="shared" ref="Y8:Y24" si="39">IFERROR(X8-D8,"")</f>
        <v/>
      </c>
      <c r="Z8" s="1" t="str">
        <f t="shared" ref="Z8:Z24" si="40">IFERROR(Y8-F8-F8,"")</f>
        <v/>
      </c>
      <c r="AB8" s="19" t="str">
        <f t="shared" ref="AB8:AB24" si="41">IFERROR((((U8-Z8)/2000)+0.4)*K8/1000,"")</f>
        <v/>
      </c>
      <c r="AC8" s="19" t="str">
        <f t="shared" ref="AC8:AC24" si="42">IFERROR(AB8-AD8-((POWER(D8/2000,2))*3.14),"")</f>
        <v/>
      </c>
      <c r="AD8" s="19" t="str">
        <f t="shared" ref="AD8:AD24" si="43">IFERROR((N8/1000)*((U8+V8)/2000),"")</f>
        <v/>
      </c>
      <c r="AF8" s="1">
        <f t="shared" si="21"/>
        <v>0</v>
      </c>
      <c r="AG8" s="1" t="str">
        <f t="shared" si="0"/>
        <v>-0</v>
      </c>
      <c r="AH8" s="1" t="str">
        <f t="shared" si="22"/>
        <v/>
      </c>
      <c r="AI8" s="1" t="str">
        <f t="shared" si="23"/>
        <v/>
      </c>
      <c r="AJ8" s="1" t="str">
        <f t="shared" si="24"/>
        <v/>
      </c>
    </row>
    <row r="9" spans="1:36" x14ac:dyDescent="0.3">
      <c r="A9" s="42">
        <v>3</v>
      </c>
      <c r="B9" s="42">
        <v>1200</v>
      </c>
      <c r="C9" s="42">
        <v>4</v>
      </c>
      <c r="D9" s="1">
        <f>IFERROR(VLOOKUP(AG9,Lookups!C:F,4,FALSE),"")</f>
        <v>1362</v>
      </c>
      <c r="E9" s="1">
        <f t="shared" si="2"/>
        <v>350</v>
      </c>
      <c r="F9" s="1">
        <f t="shared" si="25"/>
        <v>150</v>
      </c>
      <c r="G9" s="1">
        <f>IFERROR(VLOOKUP(B9,Lookups!H:L,5,FALSE),"")</f>
        <v>200</v>
      </c>
      <c r="H9" s="18">
        <f t="shared" si="26"/>
        <v>2062</v>
      </c>
      <c r="I9" s="40"/>
      <c r="J9" s="40">
        <v>1500</v>
      </c>
      <c r="K9" s="18">
        <f t="shared" si="27"/>
        <v>3012</v>
      </c>
      <c r="L9" s="1">
        <f t="shared" si="28"/>
        <v>2781</v>
      </c>
      <c r="M9" s="1">
        <f t="shared" si="29"/>
        <v>1500</v>
      </c>
      <c r="N9" s="1">
        <f t="shared" si="30"/>
        <v>1300</v>
      </c>
      <c r="O9" s="47" t="str">
        <f t="shared" si="9"/>
        <v/>
      </c>
      <c r="P9" s="19">
        <f t="shared" si="31"/>
        <v>1.4562095400000004</v>
      </c>
      <c r="Q9" s="19">
        <f t="shared" si="32"/>
        <v>6.2107439999999992</v>
      </c>
      <c r="R9" s="19">
        <f t="shared" si="33"/>
        <v>2.0739344599999994</v>
      </c>
      <c r="S9" s="19">
        <f t="shared" si="34"/>
        <v>2.7930000000000001</v>
      </c>
      <c r="U9" s="1">
        <f t="shared" si="35"/>
        <v>6824</v>
      </c>
      <c r="V9" s="1">
        <f t="shared" si="36"/>
        <v>3824</v>
      </c>
      <c r="W9" s="1">
        <f t="shared" si="37"/>
        <v>3424</v>
      </c>
      <c r="X9" s="1">
        <f t="shared" si="38"/>
        <v>2062</v>
      </c>
      <c r="Y9" s="1">
        <f t="shared" si="39"/>
        <v>700</v>
      </c>
      <c r="Z9" s="1">
        <f t="shared" si="40"/>
        <v>400</v>
      </c>
      <c r="AB9" s="19">
        <f t="shared" si="41"/>
        <v>10.879344000000001</v>
      </c>
      <c r="AC9" s="19">
        <f t="shared" si="42"/>
        <v>2.5019344600000011</v>
      </c>
      <c r="AD9" s="19">
        <f t="shared" si="43"/>
        <v>6.9211999999999998</v>
      </c>
      <c r="AF9" s="1">
        <f t="shared" si="21"/>
        <v>4</v>
      </c>
      <c r="AG9" s="1" t="str">
        <f t="shared" si="0"/>
        <v>1200-4</v>
      </c>
      <c r="AH9" s="1">
        <f t="shared" si="22"/>
        <v>3</v>
      </c>
      <c r="AI9" s="1">
        <f t="shared" si="23"/>
        <v>1200</v>
      </c>
      <c r="AJ9" s="1">
        <f t="shared" si="24"/>
        <v>4</v>
      </c>
    </row>
    <row r="10" spans="1:36" x14ac:dyDescent="0.3">
      <c r="A10" s="42">
        <v>4</v>
      </c>
      <c r="B10" s="42">
        <v>1350</v>
      </c>
      <c r="C10" s="42">
        <v>4</v>
      </c>
      <c r="D10" s="1">
        <f>IFERROR(VLOOKUP(AG10,Lookups!C:F,4,FALSE),"")</f>
        <v>1584</v>
      </c>
      <c r="E10" s="1">
        <f t="shared" si="2"/>
        <v>396</v>
      </c>
      <c r="F10" s="1">
        <f t="shared" si="25"/>
        <v>150</v>
      </c>
      <c r="G10" s="1">
        <f>IFERROR(VLOOKUP(B10,Lookups!H:L,5,FALSE),"")</f>
        <v>200</v>
      </c>
      <c r="H10" s="18">
        <f t="shared" si="26"/>
        <v>2376</v>
      </c>
      <c r="I10" s="40"/>
      <c r="J10" s="40">
        <v>1500</v>
      </c>
      <c r="K10" s="18">
        <f t="shared" si="27"/>
        <v>3234</v>
      </c>
      <c r="L10" s="1">
        <f t="shared" si="28"/>
        <v>2967</v>
      </c>
      <c r="M10" s="1">
        <f t="shared" si="29"/>
        <v>1500</v>
      </c>
      <c r="N10" s="1">
        <f t="shared" si="30"/>
        <v>1300</v>
      </c>
      <c r="O10" s="47" t="str">
        <f t="shared" si="9"/>
        <v/>
      </c>
      <c r="P10" s="19">
        <f t="shared" si="31"/>
        <v>1.9696089600000002</v>
      </c>
      <c r="Q10" s="19">
        <f>IFERROR((K10/1000)*(H10/1000),"")</f>
        <v>7.6839839999999997</v>
      </c>
      <c r="R10" s="19">
        <f t="shared" si="33"/>
        <v>2.6255750399999993</v>
      </c>
      <c r="S10" s="19">
        <f t="shared" si="34"/>
        <v>3.2640000000000002</v>
      </c>
      <c r="U10" s="1">
        <f t="shared" si="35"/>
        <v>7360</v>
      </c>
      <c r="V10" s="1">
        <f t="shared" si="36"/>
        <v>4360</v>
      </c>
      <c r="W10" s="1">
        <f t="shared" si="37"/>
        <v>3960</v>
      </c>
      <c r="X10" s="1">
        <f t="shared" si="38"/>
        <v>2376</v>
      </c>
      <c r="Y10" s="1">
        <f t="shared" si="39"/>
        <v>792</v>
      </c>
      <c r="Z10" s="1">
        <f t="shared" si="40"/>
        <v>492</v>
      </c>
      <c r="AB10" s="19">
        <f t="shared" si="41"/>
        <v>12.399156000000001</v>
      </c>
      <c r="AC10" s="19">
        <f t="shared" si="42"/>
        <v>2.8115470400000007</v>
      </c>
      <c r="AD10" s="19">
        <f t="shared" si="43"/>
        <v>7.6180000000000003</v>
      </c>
      <c r="AF10" s="1">
        <f t="shared" si="21"/>
        <v>4</v>
      </c>
      <c r="AG10" s="1" t="str">
        <f t="shared" si="0"/>
        <v>1350-4</v>
      </c>
      <c r="AH10" s="1">
        <f t="shared" si="22"/>
        <v>4</v>
      </c>
      <c r="AI10" s="1">
        <f t="shared" si="23"/>
        <v>1350</v>
      </c>
      <c r="AJ10" s="1">
        <f t="shared" si="24"/>
        <v>4</v>
      </c>
    </row>
    <row r="11" spans="1:36" x14ac:dyDescent="0.3">
      <c r="A11" s="42"/>
      <c r="B11" s="42"/>
      <c r="C11" s="42"/>
      <c r="D11" s="1" t="str">
        <f>IFERROR(VLOOKUP(AG11,Lookups!C:F,4,FALSE),"")</f>
        <v/>
      </c>
      <c r="E11" s="1" t="str">
        <f t="shared" si="2"/>
        <v/>
      </c>
      <c r="F11" s="1" t="str">
        <f t="shared" si="25"/>
        <v/>
      </c>
      <c r="G11" s="1" t="str">
        <f>IFERROR(VLOOKUP(B11,Lookups!H:L,5,FALSE),"")</f>
        <v/>
      </c>
      <c r="H11" s="18" t="str">
        <f t="shared" si="26"/>
        <v/>
      </c>
      <c r="I11" s="40"/>
      <c r="J11" s="40"/>
      <c r="K11" s="18" t="str">
        <f t="shared" si="27"/>
        <v/>
      </c>
      <c r="L11" s="1" t="str">
        <f t="shared" si="28"/>
        <v/>
      </c>
      <c r="M11" s="1" t="str">
        <f t="shared" si="29"/>
        <v/>
      </c>
      <c r="N11" s="1" t="str">
        <f t="shared" si="30"/>
        <v/>
      </c>
      <c r="O11" s="47" t="str">
        <f t="shared" si="9"/>
        <v/>
      </c>
      <c r="P11" s="19" t="str">
        <f t="shared" si="31"/>
        <v/>
      </c>
      <c r="Q11" s="19" t="str">
        <f t="shared" si="32"/>
        <v/>
      </c>
      <c r="R11" s="19" t="str">
        <f t="shared" si="33"/>
        <v/>
      </c>
      <c r="S11" s="19" t="str">
        <f t="shared" si="34"/>
        <v/>
      </c>
      <c r="U11" s="1" t="str">
        <f t="shared" si="35"/>
        <v/>
      </c>
      <c r="V11" s="1" t="str">
        <f t="shared" si="36"/>
        <v/>
      </c>
      <c r="W11" s="1" t="str">
        <f t="shared" si="37"/>
        <v/>
      </c>
      <c r="X11" s="1" t="str">
        <f t="shared" si="38"/>
        <v/>
      </c>
      <c r="Y11" s="1" t="str">
        <f t="shared" si="39"/>
        <v/>
      </c>
      <c r="Z11" s="1" t="str">
        <f t="shared" si="40"/>
        <v/>
      </c>
      <c r="AB11" s="19" t="str">
        <f t="shared" si="41"/>
        <v/>
      </c>
      <c r="AC11" s="19" t="str">
        <f t="shared" si="42"/>
        <v/>
      </c>
      <c r="AD11" s="19" t="str">
        <f t="shared" si="43"/>
        <v/>
      </c>
      <c r="AF11" s="1">
        <f t="shared" si="21"/>
        <v>0</v>
      </c>
      <c r="AG11" s="1" t="str">
        <f t="shared" si="0"/>
        <v>-0</v>
      </c>
      <c r="AH11" s="1" t="str">
        <f t="shared" si="22"/>
        <v/>
      </c>
      <c r="AI11" s="1" t="str">
        <f t="shared" si="23"/>
        <v/>
      </c>
      <c r="AJ11" s="1" t="str">
        <f t="shared" si="24"/>
        <v/>
      </c>
    </row>
    <row r="12" spans="1:36" x14ac:dyDescent="0.3">
      <c r="A12" s="42">
        <v>5</v>
      </c>
      <c r="B12" s="42">
        <v>1200</v>
      </c>
      <c r="C12" s="42">
        <v>4</v>
      </c>
      <c r="D12" s="1">
        <f>IFERROR(VLOOKUP(AG12,Lookups!C:F,4,FALSE),"")</f>
        <v>1362</v>
      </c>
      <c r="E12" s="1">
        <f t="shared" si="2"/>
        <v>350</v>
      </c>
      <c r="F12" s="1">
        <f t="shared" si="25"/>
        <v>150</v>
      </c>
      <c r="G12" s="1">
        <f>IFERROR(VLOOKUP(B12,Lookups!H:L,5,FALSE),"")</f>
        <v>200</v>
      </c>
      <c r="H12" s="18">
        <f t="shared" si="26"/>
        <v>2062</v>
      </c>
      <c r="I12" s="40">
        <v>2000</v>
      </c>
      <c r="J12" s="40"/>
      <c r="K12" s="18">
        <f t="shared" si="27"/>
        <v>2231</v>
      </c>
      <c r="L12" s="1">
        <f t="shared" si="28"/>
        <v>2000</v>
      </c>
      <c r="M12" s="1">
        <f t="shared" si="29"/>
        <v>719</v>
      </c>
      <c r="N12" s="1">
        <f t="shared" si="30"/>
        <v>519</v>
      </c>
      <c r="O12" s="47" t="str">
        <f t="shared" si="9"/>
        <v/>
      </c>
      <c r="P12" s="19">
        <f t="shared" si="31"/>
        <v>1.4562095400000004</v>
      </c>
      <c r="Q12" s="19">
        <f t="shared" si="32"/>
        <v>4.6003219999999994</v>
      </c>
      <c r="R12" s="19">
        <f t="shared" si="33"/>
        <v>2.0739344599999994</v>
      </c>
      <c r="S12" s="19">
        <f t="shared" si="34"/>
        <v>1.338778</v>
      </c>
      <c r="U12" s="1">
        <f t="shared" si="35"/>
        <v>5262</v>
      </c>
      <c r="V12" s="1">
        <f t="shared" si="36"/>
        <v>3824</v>
      </c>
      <c r="W12" s="1">
        <f t="shared" si="37"/>
        <v>3424</v>
      </c>
      <c r="X12" s="1">
        <f t="shared" si="38"/>
        <v>2062</v>
      </c>
      <c r="Y12" s="1">
        <f t="shared" si="39"/>
        <v>700</v>
      </c>
      <c r="Z12" s="1">
        <f t="shared" si="40"/>
        <v>400</v>
      </c>
      <c r="AB12" s="19">
        <f t="shared" si="41"/>
        <v>6.3159610000000006</v>
      </c>
      <c r="AC12" s="19">
        <f t="shared" si="42"/>
        <v>2.5019344600000002</v>
      </c>
      <c r="AD12" s="19">
        <f t="shared" si="43"/>
        <v>2.3578170000000003</v>
      </c>
      <c r="AF12" s="1">
        <f t="shared" si="21"/>
        <v>4</v>
      </c>
      <c r="AG12" s="1" t="str">
        <f t="shared" si="0"/>
        <v>1200-4</v>
      </c>
      <c r="AH12" s="1">
        <f t="shared" si="22"/>
        <v>5</v>
      </c>
      <c r="AI12" s="1">
        <f t="shared" si="23"/>
        <v>1200</v>
      </c>
      <c r="AJ12" s="1">
        <f t="shared" si="24"/>
        <v>4</v>
      </c>
    </row>
    <row r="13" spans="1:36" x14ac:dyDescent="0.3">
      <c r="A13" s="42">
        <v>6</v>
      </c>
      <c r="B13" s="42">
        <v>1350</v>
      </c>
      <c r="C13" s="42">
        <v>4</v>
      </c>
      <c r="D13" s="1">
        <f>IFERROR(VLOOKUP(AG13,Lookups!C:F,4,FALSE),"")</f>
        <v>1584</v>
      </c>
      <c r="E13" s="1">
        <f t="shared" si="2"/>
        <v>396</v>
      </c>
      <c r="F13" s="1">
        <f t="shared" si="25"/>
        <v>150</v>
      </c>
      <c r="G13" s="1">
        <f>IFERROR(VLOOKUP(B13,Lookups!H:L,5,FALSE),"")</f>
        <v>200</v>
      </c>
      <c r="H13" s="18">
        <f t="shared" si="26"/>
        <v>2376</v>
      </c>
      <c r="I13" s="40">
        <v>2000</v>
      </c>
      <c r="J13" s="40"/>
      <c r="K13" s="18">
        <f t="shared" si="27"/>
        <v>2267</v>
      </c>
      <c r="L13" s="1">
        <f t="shared" si="28"/>
        <v>2000</v>
      </c>
      <c r="M13" s="1">
        <f t="shared" si="29"/>
        <v>533</v>
      </c>
      <c r="N13" s="1">
        <f t="shared" si="30"/>
        <v>333</v>
      </c>
      <c r="O13" s="47" t="str">
        <f t="shared" si="9"/>
        <v/>
      </c>
      <c r="P13" s="19">
        <f t="shared" si="31"/>
        <v>1.9696089600000002</v>
      </c>
      <c r="Q13" s="19">
        <f t="shared" si="32"/>
        <v>5.3863919999999998</v>
      </c>
      <c r="R13" s="19">
        <f t="shared" si="33"/>
        <v>2.6255750399999993</v>
      </c>
      <c r="S13" s="19">
        <f t="shared" si="34"/>
        <v>1.1598080000000002</v>
      </c>
      <c r="U13" s="1">
        <f t="shared" si="35"/>
        <v>5426</v>
      </c>
      <c r="V13" s="1">
        <f t="shared" si="36"/>
        <v>4360</v>
      </c>
      <c r="W13" s="1">
        <f t="shared" si="37"/>
        <v>3960</v>
      </c>
      <c r="X13" s="1">
        <f t="shared" si="38"/>
        <v>2376</v>
      </c>
      <c r="Y13" s="1">
        <f t="shared" si="39"/>
        <v>792</v>
      </c>
      <c r="Z13" s="1">
        <f t="shared" si="40"/>
        <v>492</v>
      </c>
      <c r="AB13" s="19">
        <f t="shared" si="41"/>
        <v>6.4994889999999996</v>
      </c>
      <c r="AC13" s="19">
        <f t="shared" si="42"/>
        <v>2.9005110399999996</v>
      </c>
      <c r="AD13" s="19">
        <f t="shared" si="43"/>
        <v>1.6293690000000001</v>
      </c>
      <c r="AF13" s="1">
        <f t="shared" si="21"/>
        <v>4</v>
      </c>
      <c r="AG13" s="1" t="str">
        <f t="shared" si="0"/>
        <v>1350-4</v>
      </c>
      <c r="AH13" s="1">
        <f t="shared" si="22"/>
        <v>6</v>
      </c>
      <c r="AI13" s="1">
        <f t="shared" si="23"/>
        <v>1350</v>
      </c>
      <c r="AJ13" s="1">
        <f t="shared" si="24"/>
        <v>4</v>
      </c>
    </row>
    <row r="14" spans="1:36" x14ac:dyDescent="0.3">
      <c r="A14" s="42"/>
      <c r="B14" s="42"/>
      <c r="C14" s="42"/>
      <c r="D14" s="1" t="str">
        <f>IFERROR(VLOOKUP(AG14,Lookups!C:F,4,FALSE),"")</f>
        <v/>
      </c>
      <c r="E14" s="1" t="str">
        <f t="shared" si="2"/>
        <v/>
      </c>
      <c r="F14" s="1" t="str">
        <f t="shared" si="25"/>
        <v/>
      </c>
      <c r="G14" s="1" t="str">
        <f>IFERROR(VLOOKUP(B14,Lookups!H:L,5,FALSE),"")</f>
        <v/>
      </c>
      <c r="H14" s="18" t="str">
        <f t="shared" si="26"/>
        <v/>
      </c>
      <c r="I14" s="40"/>
      <c r="J14" s="40"/>
      <c r="K14" s="18" t="str">
        <f t="shared" si="27"/>
        <v/>
      </c>
      <c r="L14" s="1" t="str">
        <f t="shared" si="28"/>
        <v/>
      </c>
      <c r="M14" s="1" t="str">
        <f t="shared" si="29"/>
        <v/>
      </c>
      <c r="N14" s="1" t="str">
        <f t="shared" si="30"/>
        <v/>
      </c>
      <c r="O14" s="47" t="str">
        <f t="shared" si="9"/>
        <v/>
      </c>
      <c r="P14" s="19" t="str">
        <f t="shared" si="31"/>
        <v/>
      </c>
      <c r="Q14" s="19" t="str">
        <f t="shared" si="32"/>
        <v/>
      </c>
      <c r="R14" s="19" t="str">
        <f t="shared" si="33"/>
        <v/>
      </c>
      <c r="S14" s="19" t="str">
        <f t="shared" si="34"/>
        <v/>
      </c>
      <c r="U14" s="1" t="str">
        <f t="shared" si="35"/>
        <v/>
      </c>
      <c r="V14" s="1" t="str">
        <f t="shared" si="36"/>
        <v/>
      </c>
      <c r="W14" s="1" t="str">
        <f t="shared" si="37"/>
        <v/>
      </c>
      <c r="X14" s="1" t="str">
        <f t="shared" si="38"/>
        <v/>
      </c>
      <c r="Y14" s="1" t="str">
        <f t="shared" si="39"/>
        <v/>
      </c>
      <c r="Z14" s="1" t="str">
        <f t="shared" si="40"/>
        <v/>
      </c>
      <c r="AB14" s="19" t="str">
        <f t="shared" si="41"/>
        <v/>
      </c>
      <c r="AC14" s="19" t="str">
        <f t="shared" si="42"/>
        <v/>
      </c>
      <c r="AD14" s="19" t="str">
        <f t="shared" si="43"/>
        <v/>
      </c>
      <c r="AF14" s="1">
        <f t="shared" si="21"/>
        <v>0</v>
      </c>
      <c r="AG14" s="1" t="str">
        <f t="shared" si="0"/>
        <v>-0</v>
      </c>
      <c r="AH14" s="1" t="str">
        <f t="shared" si="22"/>
        <v/>
      </c>
      <c r="AI14" s="1" t="str">
        <f t="shared" si="23"/>
        <v/>
      </c>
      <c r="AJ14" s="1" t="str">
        <f t="shared" si="24"/>
        <v/>
      </c>
    </row>
    <row r="15" spans="1:36" x14ac:dyDescent="0.3">
      <c r="A15" s="42"/>
      <c r="B15" s="42"/>
      <c r="C15" s="42"/>
      <c r="D15" s="1" t="str">
        <f>IFERROR(VLOOKUP(AG15,Lookups!C:F,4,FALSE),"")</f>
        <v/>
      </c>
      <c r="E15" s="1" t="str">
        <f t="shared" si="2"/>
        <v/>
      </c>
      <c r="F15" s="1" t="str">
        <f t="shared" si="25"/>
        <v/>
      </c>
      <c r="G15" s="1" t="str">
        <f>IFERROR(VLOOKUP(B15,Lookups!H:L,5,FALSE),"")</f>
        <v/>
      </c>
      <c r="H15" s="18" t="str">
        <f t="shared" si="26"/>
        <v/>
      </c>
      <c r="I15" s="40"/>
      <c r="J15" s="40"/>
      <c r="K15" s="18" t="str">
        <f t="shared" si="27"/>
        <v/>
      </c>
      <c r="L15" s="1" t="str">
        <f t="shared" si="28"/>
        <v/>
      </c>
      <c r="M15" s="1" t="str">
        <f t="shared" si="29"/>
        <v/>
      </c>
      <c r="N15" s="1" t="str">
        <f t="shared" si="30"/>
        <v/>
      </c>
      <c r="O15" s="47" t="str">
        <f t="shared" si="9"/>
        <v/>
      </c>
      <c r="P15" s="19" t="str">
        <f t="shared" si="31"/>
        <v/>
      </c>
      <c r="Q15" s="19" t="str">
        <f t="shared" si="32"/>
        <v/>
      </c>
      <c r="R15" s="19" t="str">
        <f t="shared" si="33"/>
        <v/>
      </c>
      <c r="S15" s="19" t="str">
        <f t="shared" si="34"/>
        <v/>
      </c>
      <c r="U15" s="1" t="str">
        <f t="shared" si="35"/>
        <v/>
      </c>
      <c r="V15" s="1" t="str">
        <f t="shared" si="36"/>
        <v/>
      </c>
      <c r="W15" s="1" t="str">
        <f t="shared" si="37"/>
        <v/>
      </c>
      <c r="X15" s="1" t="str">
        <f t="shared" si="38"/>
        <v/>
      </c>
      <c r="Y15" s="1" t="str">
        <f t="shared" si="39"/>
        <v/>
      </c>
      <c r="Z15" s="1" t="str">
        <f t="shared" si="40"/>
        <v/>
      </c>
      <c r="AB15" s="19" t="str">
        <f t="shared" si="41"/>
        <v/>
      </c>
      <c r="AC15" s="19" t="str">
        <f t="shared" si="42"/>
        <v/>
      </c>
      <c r="AD15" s="19" t="str">
        <f t="shared" si="43"/>
        <v/>
      </c>
      <c r="AF15" s="1">
        <f t="shared" si="21"/>
        <v>0</v>
      </c>
      <c r="AG15" s="1" t="str">
        <f t="shared" si="0"/>
        <v>-0</v>
      </c>
      <c r="AH15" s="1" t="str">
        <f t="shared" si="22"/>
        <v/>
      </c>
      <c r="AI15" s="1" t="str">
        <f t="shared" si="23"/>
        <v/>
      </c>
      <c r="AJ15" s="1" t="str">
        <f t="shared" si="24"/>
        <v/>
      </c>
    </row>
    <row r="16" spans="1:36" x14ac:dyDescent="0.3">
      <c r="A16" s="42"/>
      <c r="B16" s="42"/>
      <c r="C16" s="42"/>
      <c r="D16" s="1" t="str">
        <f>IFERROR(VLOOKUP(AG16,Lookups!C:F,4,FALSE),"")</f>
        <v/>
      </c>
      <c r="E16" s="1" t="str">
        <f>IFERROR(IF(D16&gt;1500,0.25*D16,IF(D16&lt;1000,300,350)),"")</f>
        <v/>
      </c>
      <c r="F16" s="1" t="str">
        <f t="shared" si="25"/>
        <v/>
      </c>
      <c r="G16" s="1" t="str">
        <f>IFERROR(VLOOKUP(B16,Lookups!H:L,5,FALSE),"")</f>
        <v/>
      </c>
      <c r="H16" s="18" t="str">
        <f t="shared" si="26"/>
        <v/>
      </c>
      <c r="I16" s="40"/>
      <c r="J16" s="40"/>
      <c r="K16" s="18" t="str">
        <f t="shared" si="27"/>
        <v/>
      </c>
      <c r="L16" s="1" t="str">
        <f t="shared" si="28"/>
        <v/>
      </c>
      <c r="M16" s="1" t="str">
        <f t="shared" si="29"/>
        <v/>
      </c>
      <c r="N16" s="1" t="str">
        <f t="shared" si="30"/>
        <v/>
      </c>
      <c r="O16" s="47" t="str">
        <f t="shared" si="9"/>
        <v/>
      </c>
      <c r="P16" s="19" t="str">
        <f t="shared" si="31"/>
        <v/>
      </c>
      <c r="Q16" s="19" t="str">
        <f t="shared" si="32"/>
        <v/>
      </c>
      <c r="R16" s="19" t="str">
        <f t="shared" si="33"/>
        <v/>
      </c>
      <c r="S16" s="19" t="str">
        <f t="shared" si="34"/>
        <v/>
      </c>
      <c r="U16" s="1" t="str">
        <f t="shared" si="35"/>
        <v/>
      </c>
      <c r="V16" s="1" t="str">
        <f t="shared" si="36"/>
        <v/>
      </c>
      <c r="W16" s="1" t="str">
        <f t="shared" si="37"/>
        <v/>
      </c>
      <c r="X16" s="1" t="str">
        <f t="shared" si="38"/>
        <v/>
      </c>
      <c r="Y16" s="1" t="str">
        <f t="shared" si="39"/>
        <v/>
      </c>
      <c r="Z16" s="1" t="str">
        <f t="shared" si="40"/>
        <v/>
      </c>
      <c r="AB16" s="19" t="str">
        <f t="shared" si="41"/>
        <v/>
      </c>
      <c r="AC16" s="19" t="str">
        <f t="shared" si="42"/>
        <v/>
      </c>
      <c r="AD16" s="19" t="str">
        <f t="shared" si="43"/>
        <v/>
      </c>
      <c r="AF16" s="1">
        <f t="shared" si="21"/>
        <v>0</v>
      </c>
      <c r="AG16" s="1" t="str">
        <f t="shared" si="0"/>
        <v>-0</v>
      </c>
      <c r="AH16" s="1" t="str">
        <f t="shared" si="22"/>
        <v/>
      </c>
      <c r="AI16" s="1" t="str">
        <f t="shared" si="23"/>
        <v/>
      </c>
      <c r="AJ16" s="1" t="str">
        <f t="shared" si="24"/>
        <v/>
      </c>
    </row>
    <row r="17" spans="1:36" x14ac:dyDescent="0.3">
      <c r="A17" s="42"/>
      <c r="B17" s="42"/>
      <c r="C17" s="42"/>
      <c r="D17" s="1" t="str">
        <f>IFERROR(VLOOKUP(AG17,Lookups!C:F,4,FALSE),"")</f>
        <v/>
      </c>
      <c r="E17" s="1" t="str">
        <f t="shared" si="2"/>
        <v/>
      </c>
      <c r="F17" s="1" t="str">
        <f t="shared" si="25"/>
        <v/>
      </c>
      <c r="G17" s="1" t="str">
        <f>IFERROR(VLOOKUP(B17,Lookups!H:L,5,FALSE),"")</f>
        <v/>
      </c>
      <c r="H17" s="18" t="str">
        <f t="shared" si="26"/>
        <v/>
      </c>
      <c r="I17" s="40"/>
      <c r="J17" s="40"/>
      <c r="K17" s="18" t="str">
        <f t="shared" si="27"/>
        <v/>
      </c>
      <c r="L17" s="1" t="str">
        <f t="shared" si="28"/>
        <v/>
      </c>
      <c r="M17" s="1" t="str">
        <f t="shared" si="29"/>
        <v/>
      </c>
      <c r="N17" s="1" t="str">
        <f t="shared" si="30"/>
        <v/>
      </c>
      <c r="O17" s="47" t="str">
        <f t="shared" si="9"/>
        <v/>
      </c>
      <c r="P17" s="19" t="str">
        <f t="shared" si="31"/>
        <v/>
      </c>
      <c r="Q17" s="19" t="str">
        <f t="shared" si="32"/>
        <v/>
      </c>
      <c r="R17" s="19" t="str">
        <f t="shared" si="33"/>
        <v/>
      </c>
      <c r="S17" s="19" t="str">
        <f t="shared" si="34"/>
        <v/>
      </c>
      <c r="U17" s="1" t="str">
        <f t="shared" si="35"/>
        <v/>
      </c>
      <c r="V17" s="1" t="str">
        <f t="shared" si="36"/>
        <v/>
      </c>
      <c r="W17" s="1" t="str">
        <f t="shared" si="37"/>
        <v/>
      </c>
      <c r="X17" s="1" t="str">
        <f t="shared" si="38"/>
        <v/>
      </c>
      <c r="Y17" s="1" t="str">
        <f t="shared" si="39"/>
        <v/>
      </c>
      <c r="Z17" s="1" t="str">
        <f t="shared" si="40"/>
        <v/>
      </c>
      <c r="AB17" s="19" t="str">
        <f t="shared" si="41"/>
        <v/>
      </c>
      <c r="AC17" s="19" t="str">
        <f t="shared" si="42"/>
        <v/>
      </c>
      <c r="AD17" s="19" t="str">
        <f t="shared" si="43"/>
        <v/>
      </c>
      <c r="AF17" s="1">
        <f t="shared" si="21"/>
        <v>0</v>
      </c>
      <c r="AG17" s="1" t="str">
        <f t="shared" si="0"/>
        <v>-0</v>
      </c>
      <c r="AH17" s="1" t="str">
        <f t="shared" si="22"/>
        <v/>
      </c>
      <c r="AI17" s="1" t="str">
        <f t="shared" si="23"/>
        <v/>
      </c>
      <c r="AJ17" s="1" t="str">
        <f t="shared" si="24"/>
        <v/>
      </c>
    </row>
    <row r="18" spans="1:36" x14ac:dyDescent="0.3">
      <c r="A18" s="42"/>
      <c r="B18" s="42"/>
      <c r="C18" s="42"/>
      <c r="D18" s="1" t="str">
        <f>IFERROR(VLOOKUP(AG18,Lookups!C:F,4,FALSE),"")</f>
        <v/>
      </c>
      <c r="E18" s="1" t="str">
        <f t="shared" si="2"/>
        <v/>
      </c>
      <c r="F18" s="1" t="str">
        <f t="shared" si="25"/>
        <v/>
      </c>
      <c r="G18" s="1" t="str">
        <f>IFERROR(VLOOKUP(B18,Lookups!H:L,5,FALSE),"")</f>
        <v/>
      </c>
      <c r="H18" s="18" t="str">
        <f t="shared" si="26"/>
        <v/>
      </c>
      <c r="I18" s="40"/>
      <c r="J18" s="40"/>
      <c r="K18" s="18" t="str">
        <f t="shared" si="27"/>
        <v/>
      </c>
      <c r="L18" s="1" t="str">
        <f t="shared" si="28"/>
        <v/>
      </c>
      <c r="M18" s="1" t="str">
        <f t="shared" si="29"/>
        <v/>
      </c>
      <c r="N18" s="1" t="str">
        <f t="shared" si="30"/>
        <v/>
      </c>
      <c r="O18" s="47" t="str">
        <f t="shared" si="9"/>
        <v/>
      </c>
      <c r="P18" s="19" t="str">
        <f t="shared" si="31"/>
        <v/>
      </c>
      <c r="Q18" s="19" t="str">
        <f t="shared" si="32"/>
        <v/>
      </c>
      <c r="R18" s="19" t="str">
        <f t="shared" si="33"/>
        <v/>
      </c>
      <c r="S18" s="19" t="str">
        <f t="shared" si="34"/>
        <v/>
      </c>
      <c r="U18" s="1" t="str">
        <f t="shared" si="35"/>
        <v/>
      </c>
      <c r="V18" s="1" t="str">
        <f t="shared" si="36"/>
        <v/>
      </c>
      <c r="W18" s="1" t="str">
        <f t="shared" si="37"/>
        <v/>
      </c>
      <c r="X18" s="1" t="str">
        <f t="shared" si="38"/>
        <v/>
      </c>
      <c r="Y18" s="1" t="str">
        <f t="shared" si="39"/>
        <v/>
      </c>
      <c r="Z18" s="1" t="str">
        <f t="shared" si="40"/>
        <v/>
      </c>
      <c r="AB18" s="19" t="str">
        <f t="shared" si="41"/>
        <v/>
      </c>
      <c r="AC18" s="19" t="str">
        <f t="shared" si="42"/>
        <v/>
      </c>
      <c r="AD18" s="19" t="str">
        <f t="shared" si="43"/>
        <v/>
      </c>
      <c r="AF18" s="1">
        <f t="shared" si="21"/>
        <v>0</v>
      </c>
      <c r="AG18" s="1" t="str">
        <f t="shared" si="0"/>
        <v>-0</v>
      </c>
      <c r="AH18" s="1" t="str">
        <f t="shared" si="22"/>
        <v/>
      </c>
      <c r="AI18" s="1" t="str">
        <f t="shared" si="23"/>
        <v/>
      </c>
      <c r="AJ18" s="1" t="str">
        <f t="shared" si="24"/>
        <v/>
      </c>
    </row>
    <row r="19" spans="1:36" x14ac:dyDescent="0.3">
      <c r="A19" s="42"/>
      <c r="B19" s="42"/>
      <c r="C19" s="42"/>
      <c r="D19" s="1" t="str">
        <f>IFERROR(VLOOKUP(AG19,Lookups!C:F,4,FALSE),"")</f>
        <v/>
      </c>
      <c r="E19" s="1" t="str">
        <f t="shared" si="2"/>
        <v/>
      </c>
      <c r="F19" s="1" t="str">
        <f t="shared" si="25"/>
        <v/>
      </c>
      <c r="G19" s="1" t="str">
        <f>IFERROR(VLOOKUP(B19,Lookups!H:L,5,FALSE),"")</f>
        <v/>
      </c>
      <c r="H19" s="18" t="str">
        <f t="shared" si="26"/>
        <v/>
      </c>
      <c r="I19" s="40"/>
      <c r="J19" s="40"/>
      <c r="K19" s="18" t="str">
        <f t="shared" si="27"/>
        <v/>
      </c>
      <c r="L19" s="1" t="str">
        <f t="shared" si="28"/>
        <v/>
      </c>
      <c r="M19" s="1" t="str">
        <f t="shared" si="29"/>
        <v/>
      </c>
      <c r="N19" s="1" t="str">
        <f t="shared" si="30"/>
        <v/>
      </c>
      <c r="O19" s="47" t="str">
        <f t="shared" si="9"/>
        <v/>
      </c>
      <c r="P19" s="19" t="str">
        <f t="shared" si="31"/>
        <v/>
      </c>
      <c r="Q19" s="19" t="str">
        <f t="shared" si="32"/>
        <v/>
      </c>
      <c r="R19" s="19" t="str">
        <f t="shared" si="33"/>
        <v/>
      </c>
      <c r="S19" s="19" t="str">
        <f t="shared" si="34"/>
        <v/>
      </c>
      <c r="U19" s="1" t="str">
        <f t="shared" si="35"/>
        <v/>
      </c>
      <c r="V19" s="1" t="str">
        <f t="shared" si="36"/>
        <v/>
      </c>
      <c r="W19" s="1" t="str">
        <f t="shared" si="37"/>
        <v/>
      </c>
      <c r="X19" s="1" t="str">
        <f t="shared" si="38"/>
        <v/>
      </c>
      <c r="Y19" s="1" t="str">
        <f t="shared" si="39"/>
        <v/>
      </c>
      <c r="Z19" s="1" t="str">
        <f t="shared" si="40"/>
        <v/>
      </c>
      <c r="AB19" s="19" t="str">
        <f t="shared" si="41"/>
        <v/>
      </c>
      <c r="AC19" s="19" t="str">
        <f t="shared" si="42"/>
        <v/>
      </c>
      <c r="AD19" s="19" t="str">
        <f t="shared" si="43"/>
        <v/>
      </c>
      <c r="AF19" s="1">
        <f t="shared" si="21"/>
        <v>0</v>
      </c>
      <c r="AG19" s="1" t="str">
        <f t="shared" si="0"/>
        <v>-0</v>
      </c>
      <c r="AH19" s="1" t="str">
        <f t="shared" si="22"/>
        <v/>
      </c>
      <c r="AI19" s="1" t="str">
        <f t="shared" si="23"/>
        <v/>
      </c>
      <c r="AJ19" s="1" t="str">
        <f t="shared" si="24"/>
        <v/>
      </c>
    </row>
    <row r="20" spans="1:36" x14ac:dyDescent="0.3">
      <c r="A20" s="42"/>
      <c r="B20" s="42"/>
      <c r="C20" s="42"/>
      <c r="D20" s="1" t="str">
        <f>IFERROR(VLOOKUP(AG20,Lookups!C:F,4,FALSE),"")</f>
        <v/>
      </c>
      <c r="E20" s="1" t="str">
        <f t="shared" si="2"/>
        <v/>
      </c>
      <c r="F20" s="1" t="str">
        <f t="shared" si="25"/>
        <v/>
      </c>
      <c r="G20" s="1" t="str">
        <f>IFERROR(VLOOKUP(B20,Lookups!H:L,5,FALSE),"")</f>
        <v/>
      </c>
      <c r="H20" s="18" t="str">
        <f t="shared" si="26"/>
        <v/>
      </c>
      <c r="I20" s="40"/>
      <c r="J20" s="40"/>
      <c r="K20" s="18" t="str">
        <f t="shared" si="27"/>
        <v/>
      </c>
      <c r="L20" s="1" t="str">
        <f t="shared" si="28"/>
        <v/>
      </c>
      <c r="M20" s="1" t="str">
        <f t="shared" si="29"/>
        <v/>
      </c>
      <c r="N20" s="1" t="str">
        <f t="shared" si="30"/>
        <v/>
      </c>
      <c r="O20" s="47" t="str">
        <f t="shared" si="9"/>
        <v/>
      </c>
      <c r="P20" s="19" t="str">
        <f t="shared" si="31"/>
        <v/>
      </c>
      <c r="Q20" s="19" t="str">
        <f t="shared" si="32"/>
        <v/>
      </c>
      <c r="R20" s="19" t="str">
        <f t="shared" si="33"/>
        <v/>
      </c>
      <c r="S20" s="19" t="str">
        <f t="shared" si="34"/>
        <v/>
      </c>
      <c r="U20" s="1" t="str">
        <f t="shared" si="35"/>
        <v/>
      </c>
      <c r="V20" s="1" t="str">
        <f t="shared" si="36"/>
        <v/>
      </c>
      <c r="W20" s="1" t="str">
        <f t="shared" si="37"/>
        <v/>
      </c>
      <c r="X20" s="1" t="str">
        <f t="shared" si="38"/>
        <v/>
      </c>
      <c r="Y20" s="1" t="str">
        <f t="shared" si="39"/>
        <v/>
      </c>
      <c r="Z20" s="1" t="str">
        <f t="shared" si="40"/>
        <v/>
      </c>
      <c r="AB20" s="19" t="str">
        <f t="shared" si="41"/>
        <v/>
      </c>
      <c r="AC20" s="19" t="str">
        <f t="shared" si="42"/>
        <v/>
      </c>
      <c r="AD20" s="19" t="str">
        <f t="shared" si="43"/>
        <v/>
      </c>
      <c r="AF20" s="1">
        <f t="shared" si="21"/>
        <v>0</v>
      </c>
      <c r="AG20" s="1" t="str">
        <f t="shared" si="0"/>
        <v>-0</v>
      </c>
      <c r="AH20" s="1" t="str">
        <f t="shared" si="22"/>
        <v/>
      </c>
      <c r="AI20" s="1" t="str">
        <f t="shared" si="23"/>
        <v/>
      </c>
      <c r="AJ20" s="1" t="str">
        <f t="shared" si="24"/>
        <v/>
      </c>
    </row>
    <row r="21" spans="1:36" x14ac:dyDescent="0.3">
      <c r="A21" s="42"/>
      <c r="B21" s="42"/>
      <c r="C21" s="42"/>
      <c r="D21" s="1" t="str">
        <f>IFERROR(VLOOKUP(AG21,Lookups!C:F,4,FALSE),"")</f>
        <v/>
      </c>
      <c r="E21" s="1" t="str">
        <f t="shared" si="2"/>
        <v/>
      </c>
      <c r="F21" s="1" t="str">
        <f t="shared" si="25"/>
        <v/>
      </c>
      <c r="G21" s="1" t="str">
        <f>IFERROR(VLOOKUP(B21,Lookups!H:L,5,FALSE),"")</f>
        <v/>
      </c>
      <c r="H21" s="18" t="str">
        <f t="shared" si="26"/>
        <v/>
      </c>
      <c r="I21" s="40"/>
      <c r="J21" s="40"/>
      <c r="K21" s="18" t="str">
        <f t="shared" si="27"/>
        <v/>
      </c>
      <c r="L21" s="1" t="str">
        <f t="shared" si="28"/>
        <v/>
      </c>
      <c r="M21" s="1" t="str">
        <f t="shared" si="29"/>
        <v/>
      </c>
      <c r="N21" s="1" t="str">
        <f t="shared" si="30"/>
        <v/>
      </c>
      <c r="O21" s="47" t="str">
        <f t="shared" si="9"/>
        <v/>
      </c>
      <c r="P21" s="19" t="str">
        <f t="shared" si="31"/>
        <v/>
      </c>
      <c r="Q21" s="19" t="str">
        <f t="shared" si="32"/>
        <v/>
      </c>
      <c r="R21" s="19" t="str">
        <f t="shared" si="33"/>
        <v/>
      </c>
      <c r="S21" s="19" t="str">
        <f t="shared" si="34"/>
        <v/>
      </c>
      <c r="U21" s="1" t="str">
        <f t="shared" si="35"/>
        <v/>
      </c>
      <c r="V21" s="1" t="str">
        <f t="shared" si="36"/>
        <v/>
      </c>
      <c r="W21" s="1" t="str">
        <f t="shared" si="37"/>
        <v/>
      </c>
      <c r="X21" s="1" t="str">
        <f t="shared" si="38"/>
        <v/>
      </c>
      <c r="Y21" s="1" t="str">
        <f t="shared" si="39"/>
        <v/>
      </c>
      <c r="Z21" s="1" t="str">
        <f t="shared" si="40"/>
        <v/>
      </c>
      <c r="AB21" s="19" t="str">
        <f t="shared" si="41"/>
        <v/>
      </c>
      <c r="AC21" s="19" t="str">
        <f t="shared" si="42"/>
        <v/>
      </c>
      <c r="AD21" s="19" t="str">
        <f t="shared" si="43"/>
        <v/>
      </c>
      <c r="AF21" s="1">
        <f t="shared" si="21"/>
        <v>0</v>
      </c>
      <c r="AG21" s="1" t="str">
        <f t="shared" si="0"/>
        <v>-0</v>
      </c>
      <c r="AH21" s="1" t="str">
        <f t="shared" si="22"/>
        <v/>
      </c>
      <c r="AI21" s="1" t="str">
        <f t="shared" si="23"/>
        <v/>
      </c>
      <c r="AJ21" s="1" t="str">
        <f t="shared" si="24"/>
        <v/>
      </c>
    </row>
    <row r="22" spans="1:36" x14ac:dyDescent="0.3">
      <c r="A22" s="42"/>
      <c r="B22" s="42"/>
      <c r="C22" s="42"/>
      <c r="D22" s="1" t="str">
        <f>IFERROR(VLOOKUP(AG22,Lookups!C:F,4,FALSE),"")</f>
        <v/>
      </c>
      <c r="E22" s="1" t="str">
        <f t="shared" si="2"/>
        <v/>
      </c>
      <c r="F22" s="1" t="str">
        <f t="shared" si="25"/>
        <v/>
      </c>
      <c r="G22" s="1" t="str">
        <f>IFERROR(VLOOKUP(B22,Lookups!H:L,5,FALSE),"")</f>
        <v/>
      </c>
      <c r="H22" s="18" t="str">
        <f t="shared" si="26"/>
        <v/>
      </c>
      <c r="I22" s="40"/>
      <c r="J22" s="40"/>
      <c r="K22" s="18" t="str">
        <f t="shared" si="27"/>
        <v/>
      </c>
      <c r="L22" s="1" t="str">
        <f t="shared" si="28"/>
        <v/>
      </c>
      <c r="M22" s="1" t="str">
        <f t="shared" si="29"/>
        <v/>
      </c>
      <c r="N22" s="1" t="str">
        <f t="shared" si="30"/>
        <v/>
      </c>
      <c r="O22" s="47" t="str">
        <f t="shared" si="9"/>
        <v/>
      </c>
      <c r="P22" s="19" t="str">
        <f t="shared" si="31"/>
        <v/>
      </c>
      <c r="Q22" s="19" t="str">
        <f t="shared" si="32"/>
        <v/>
      </c>
      <c r="R22" s="19" t="str">
        <f t="shared" si="33"/>
        <v/>
      </c>
      <c r="S22" s="19" t="str">
        <f t="shared" si="34"/>
        <v/>
      </c>
      <c r="U22" s="1" t="str">
        <f t="shared" si="35"/>
        <v/>
      </c>
      <c r="V22" s="1" t="str">
        <f t="shared" si="36"/>
        <v/>
      </c>
      <c r="W22" s="1" t="str">
        <f t="shared" si="37"/>
        <v/>
      </c>
      <c r="X22" s="1" t="str">
        <f t="shared" si="38"/>
        <v/>
      </c>
      <c r="Y22" s="1" t="str">
        <f t="shared" si="39"/>
        <v/>
      </c>
      <c r="Z22" s="1" t="str">
        <f t="shared" si="40"/>
        <v/>
      </c>
      <c r="AB22" s="19" t="str">
        <f t="shared" si="41"/>
        <v/>
      </c>
      <c r="AC22" s="19" t="str">
        <f t="shared" si="42"/>
        <v/>
      </c>
      <c r="AD22" s="19" t="str">
        <f t="shared" si="43"/>
        <v/>
      </c>
      <c r="AF22" s="1">
        <f t="shared" si="21"/>
        <v>0</v>
      </c>
      <c r="AG22" s="1" t="str">
        <f t="shared" si="0"/>
        <v>-0</v>
      </c>
      <c r="AH22" s="1" t="str">
        <f t="shared" si="22"/>
        <v/>
      </c>
      <c r="AI22" s="1" t="str">
        <f t="shared" si="23"/>
        <v/>
      </c>
      <c r="AJ22" s="1" t="str">
        <f t="shared" si="24"/>
        <v/>
      </c>
    </row>
    <row r="23" spans="1:36" x14ac:dyDescent="0.3">
      <c r="A23" s="42"/>
      <c r="B23" s="42"/>
      <c r="C23" s="42"/>
      <c r="D23" s="1" t="str">
        <f>IFERROR(VLOOKUP(AG23,Lookups!C:F,4,FALSE),"")</f>
        <v/>
      </c>
      <c r="E23" s="1" t="str">
        <f t="shared" si="2"/>
        <v/>
      </c>
      <c r="F23" s="1" t="str">
        <f t="shared" si="25"/>
        <v/>
      </c>
      <c r="G23" s="1" t="str">
        <f>IFERROR(VLOOKUP(B23,Lookups!H:L,5,FALSE),"")</f>
        <v/>
      </c>
      <c r="H23" s="18" t="str">
        <f t="shared" si="26"/>
        <v/>
      </c>
      <c r="I23" s="40"/>
      <c r="J23" s="40"/>
      <c r="K23" s="18" t="str">
        <f t="shared" si="27"/>
        <v/>
      </c>
      <c r="L23" s="1" t="str">
        <f t="shared" si="28"/>
        <v/>
      </c>
      <c r="M23" s="1" t="str">
        <f t="shared" si="29"/>
        <v/>
      </c>
      <c r="N23" s="1" t="str">
        <f t="shared" si="30"/>
        <v/>
      </c>
      <c r="O23" s="47" t="str">
        <f t="shared" si="9"/>
        <v/>
      </c>
      <c r="P23" s="19" t="str">
        <f t="shared" si="31"/>
        <v/>
      </c>
      <c r="Q23" s="19" t="str">
        <f t="shared" si="32"/>
        <v/>
      </c>
      <c r="R23" s="19" t="str">
        <f t="shared" si="33"/>
        <v/>
      </c>
      <c r="S23" s="19" t="str">
        <f t="shared" si="34"/>
        <v/>
      </c>
      <c r="U23" s="1" t="str">
        <f t="shared" si="35"/>
        <v/>
      </c>
      <c r="V23" s="1" t="str">
        <f t="shared" si="36"/>
        <v/>
      </c>
      <c r="W23" s="1" t="str">
        <f t="shared" si="37"/>
        <v/>
      </c>
      <c r="X23" s="1" t="str">
        <f t="shared" si="38"/>
        <v/>
      </c>
      <c r="Y23" s="1" t="str">
        <f t="shared" si="39"/>
        <v/>
      </c>
      <c r="Z23" s="1" t="str">
        <f t="shared" si="40"/>
        <v/>
      </c>
      <c r="AB23" s="19" t="str">
        <f t="shared" si="41"/>
        <v/>
      </c>
      <c r="AC23" s="19" t="str">
        <f t="shared" si="42"/>
        <v/>
      </c>
      <c r="AD23" s="19" t="str">
        <f t="shared" si="43"/>
        <v/>
      </c>
      <c r="AF23" s="1">
        <f t="shared" si="21"/>
        <v>0</v>
      </c>
      <c r="AG23" s="1" t="str">
        <f t="shared" si="0"/>
        <v>-0</v>
      </c>
      <c r="AH23" s="1" t="str">
        <f t="shared" si="22"/>
        <v/>
      </c>
      <c r="AI23" s="1" t="str">
        <f t="shared" si="23"/>
        <v/>
      </c>
      <c r="AJ23" s="1" t="str">
        <f t="shared" si="24"/>
        <v/>
      </c>
    </row>
    <row r="24" spans="1:36" x14ac:dyDescent="0.3">
      <c r="A24" s="42"/>
      <c r="B24" s="42"/>
      <c r="C24" s="42"/>
      <c r="D24" s="1" t="str">
        <f>IFERROR(VLOOKUP(AG24,Lookups!C:F,4,FALSE),"")</f>
        <v/>
      </c>
      <c r="E24" s="1" t="str">
        <f t="shared" si="2"/>
        <v/>
      </c>
      <c r="F24" s="1" t="str">
        <f t="shared" si="25"/>
        <v/>
      </c>
      <c r="G24" s="1" t="str">
        <f>IFERROR(VLOOKUP(B24,Lookups!H:L,5,FALSE),"")</f>
        <v/>
      </c>
      <c r="H24" s="18" t="str">
        <f t="shared" si="26"/>
        <v/>
      </c>
      <c r="I24" s="40"/>
      <c r="J24" s="40"/>
      <c r="K24" s="18" t="str">
        <f t="shared" si="27"/>
        <v/>
      </c>
      <c r="L24" s="1" t="str">
        <f t="shared" si="28"/>
        <v/>
      </c>
      <c r="M24" s="1" t="str">
        <f t="shared" si="29"/>
        <v/>
      </c>
      <c r="N24" s="1" t="str">
        <f t="shared" si="30"/>
        <v/>
      </c>
      <c r="O24" s="47" t="str">
        <f t="shared" si="9"/>
        <v/>
      </c>
      <c r="P24" s="19" t="str">
        <f t="shared" si="31"/>
        <v/>
      </c>
      <c r="Q24" s="19" t="str">
        <f t="shared" si="32"/>
        <v/>
      </c>
      <c r="R24" s="19" t="str">
        <f t="shared" si="33"/>
        <v/>
      </c>
      <c r="S24" s="19" t="str">
        <f t="shared" si="34"/>
        <v/>
      </c>
      <c r="U24" s="1" t="str">
        <f t="shared" si="35"/>
        <v/>
      </c>
      <c r="V24" s="1" t="str">
        <f t="shared" si="36"/>
        <v/>
      </c>
      <c r="W24" s="1" t="str">
        <f t="shared" si="37"/>
        <v/>
      </c>
      <c r="X24" s="1" t="str">
        <f t="shared" si="38"/>
        <v/>
      </c>
      <c r="Y24" s="1" t="str">
        <f t="shared" si="39"/>
        <v/>
      </c>
      <c r="Z24" s="1" t="str">
        <f t="shared" si="40"/>
        <v/>
      </c>
      <c r="AB24" s="19" t="str">
        <f t="shared" si="41"/>
        <v/>
      </c>
      <c r="AC24" s="19" t="str">
        <f t="shared" si="42"/>
        <v/>
      </c>
      <c r="AD24" s="19" t="str">
        <f t="shared" si="43"/>
        <v/>
      </c>
      <c r="AF24" s="1">
        <f t="shared" si="21"/>
        <v>0</v>
      </c>
      <c r="AG24" s="1" t="str">
        <f t="shared" si="0"/>
        <v>-0</v>
      </c>
      <c r="AH24" s="1" t="str">
        <f t="shared" si="22"/>
        <v/>
      </c>
      <c r="AI24" s="1" t="str">
        <f t="shared" si="23"/>
        <v/>
      </c>
      <c r="AJ24" s="1" t="str">
        <f t="shared" si="24"/>
        <v/>
      </c>
    </row>
    <row r="25" spans="1:36" x14ac:dyDescent="0.3">
      <c r="A25" s="42"/>
      <c r="B25" s="42"/>
      <c r="C25" s="42"/>
      <c r="D25" s="1" t="str">
        <f>IFERROR(VLOOKUP(AG25,Lookups!C:F,4,FALSE),"")</f>
        <v/>
      </c>
      <c r="E25" s="1" t="str">
        <f t="shared" si="2"/>
        <v/>
      </c>
      <c r="F25" s="1" t="str">
        <f t="shared" ref="F25:F49" si="44">IF(B25="","",150)</f>
        <v/>
      </c>
      <c r="G25" s="1" t="str">
        <f>IFERROR(VLOOKUP(B25,Lookups!H:L,5,FALSE),"")</f>
        <v/>
      </c>
      <c r="H25" s="18" t="str">
        <f t="shared" ref="H25:H49" si="45">IF(B25="","",D25+(2*E25))</f>
        <v/>
      </c>
      <c r="I25" s="40"/>
      <c r="J25" s="40"/>
      <c r="K25" s="18" t="str">
        <f t="shared" ref="K25:K49" si="46">IF(I25="",IF(J25="","",J25+D25+F25),I25+((D25-B25)/2)+150)</f>
        <v/>
      </c>
      <c r="L25" s="1" t="str">
        <f t="shared" ref="L25:L49" si="47">IFERROR(IF(I25="",K25-150-((D25-B25)/2),I25),"")</f>
        <v/>
      </c>
      <c r="M25" s="1" t="str">
        <f t="shared" ref="M25:M49" si="48">IFERROR(IF(J25="",K25-F25-D25,J25),"")</f>
        <v/>
      </c>
      <c r="N25" s="1" t="str">
        <f t="shared" ref="N25:N49" si="49">IFERROR(M25-G25,"")</f>
        <v/>
      </c>
      <c r="O25" s="47" t="str">
        <f t="shared" si="9"/>
        <v/>
      </c>
      <c r="P25" s="19" t="str">
        <f t="shared" ref="P25:P49" si="50">IFERROR(POWER((D25/2000),2)*3.14,"")</f>
        <v/>
      </c>
      <c r="Q25" s="19" t="str">
        <f t="shared" ref="Q25:Q49" si="51">IFERROR((K25/1000)*(H25/1000),"")</f>
        <v/>
      </c>
      <c r="R25" s="19" t="str">
        <f t="shared" ref="R25:R49" si="52">IFERROR((H25/1000)*((D25+F25+G25)/1000)-(POWER((D25/2000),2)*3.14),"")</f>
        <v/>
      </c>
      <c r="S25" s="19" t="str">
        <f t="shared" ref="S25:S49" si="53">IFERROR((M25/1000)*((H25-G25)/1000),"")</f>
        <v/>
      </c>
      <c r="U25" s="1" t="str">
        <f t="shared" ref="U25:U49" si="54">IFERROR(V25+(M25*2),"")</f>
        <v/>
      </c>
      <c r="V25" s="1" t="str">
        <f t="shared" ref="V25:V49" si="55">IFERROR(W25+(G25*2),"")</f>
        <v/>
      </c>
      <c r="W25" s="1" t="str">
        <f t="shared" ref="W25:W49" si="56">IFERROR(X25+D25,"")</f>
        <v/>
      </c>
      <c r="X25" s="1" t="str">
        <f t="shared" ref="X25:X49" si="57">IFERROR(IF(H25="","",H25),"")</f>
        <v/>
      </c>
      <c r="Y25" s="1" t="str">
        <f t="shared" ref="Y25:Y49" si="58">IFERROR(X25-D25,"")</f>
        <v/>
      </c>
      <c r="Z25" s="1" t="str">
        <f t="shared" ref="Z25:Z49" si="59">IFERROR(Y25-F25-F25,"")</f>
        <v/>
      </c>
      <c r="AB25" s="19" t="str">
        <f t="shared" ref="AB25:AB49" si="60">IFERROR((((U25-Z25)/2000)+0.4)*K25/1000,"")</f>
        <v/>
      </c>
      <c r="AC25" s="19" t="str">
        <f t="shared" ref="AC25:AC49" si="61">IFERROR(AB25-AD25-((POWER(D25/2000,2))*3.14),"")</f>
        <v/>
      </c>
      <c r="AD25" s="19" t="str">
        <f t="shared" ref="AD25:AD49" si="62">IFERROR((N25/1000)*((U25+V25)/2000),"")</f>
        <v/>
      </c>
      <c r="AH25" s="1" t="str">
        <f t="shared" si="22"/>
        <v/>
      </c>
      <c r="AI25" s="1" t="str">
        <f t="shared" si="23"/>
        <v/>
      </c>
      <c r="AJ25" s="1" t="str">
        <f t="shared" si="24"/>
        <v/>
      </c>
    </row>
    <row r="26" spans="1:36" x14ac:dyDescent="0.3">
      <c r="A26" s="42"/>
      <c r="B26" s="42"/>
      <c r="C26" s="42"/>
      <c r="D26" s="1" t="str">
        <f>IFERROR(VLOOKUP(AG26,Lookups!C:F,4,FALSE),"")</f>
        <v/>
      </c>
      <c r="E26" s="1" t="str">
        <f t="shared" si="2"/>
        <v/>
      </c>
      <c r="F26" s="1" t="str">
        <f t="shared" si="44"/>
        <v/>
      </c>
      <c r="G26" s="1" t="str">
        <f>IFERROR(VLOOKUP(B26,Lookups!H:L,5,FALSE),"")</f>
        <v/>
      </c>
      <c r="H26" s="18" t="str">
        <f t="shared" si="45"/>
        <v/>
      </c>
      <c r="I26" s="40"/>
      <c r="J26" s="40"/>
      <c r="K26" s="18" t="str">
        <f t="shared" si="46"/>
        <v/>
      </c>
      <c r="L26" s="1" t="str">
        <f t="shared" si="47"/>
        <v/>
      </c>
      <c r="M26" s="1" t="str">
        <f t="shared" si="48"/>
        <v/>
      </c>
      <c r="N26" s="1" t="str">
        <f t="shared" si="49"/>
        <v/>
      </c>
      <c r="O26" s="47" t="str">
        <f t="shared" si="9"/>
        <v/>
      </c>
      <c r="P26" s="19" t="str">
        <f t="shared" si="50"/>
        <v/>
      </c>
      <c r="Q26" s="19" t="str">
        <f t="shared" si="51"/>
        <v/>
      </c>
      <c r="R26" s="19" t="str">
        <f t="shared" si="52"/>
        <v/>
      </c>
      <c r="S26" s="19" t="str">
        <f t="shared" si="53"/>
        <v/>
      </c>
      <c r="U26" s="1" t="str">
        <f t="shared" si="54"/>
        <v/>
      </c>
      <c r="V26" s="1" t="str">
        <f t="shared" si="55"/>
        <v/>
      </c>
      <c r="W26" s="1" t="str">
        <f t="shared" si="56"/>
        <v/>
      </c>
      <c r="X26" s="1" t="str">
        <f t="shared" si="57"/>
        <v/>
      </c>
      <c r="Y26" s="1" t="str">
        <f t="shared" si="58"/>
        <v/>
      </c>
      <c r="Z26" s="1" t="str">
        <f t="shared" si="59"/>
        <v/>
      </c>
      <c r="AB26" s="19" t="str">
        <f t="shared" si="60"/>
        <v/>
      </c>
      <c r="AC26" s="19" t="str">
        <f t="shared" si="61"/>
        <v/>
      </c>
      <c r="AD26" s="19" t="str">
        <f t="shared" si="62"/>
        <v/>
      </c>
      <c r="AH26" s="1" t="str">
        <f t="shared" si="22"/>
        <v/>
      </c>
      <c r="AI26" s="1" t="str">
        <f t="shared" si="23"/>
        <v/>
      </c>
      <c r="AJ26" s="1" t="str">
        <f t="shared" si="24"/>
        <v/>
      </c>
    </row>
    <row r="27" spans="1:36" x14ac:dyDescent="0.3">
      <c r="A27" s="42"/>
      <c r="B27" s="42"/>
      <c r="C27" s="42"/>
      <c r="D27" s="1" t="str">
        <f>IFERROR(VLOOKUP(AG27,Lookups!C:F,4,FALSE),"")</f>
        <v/>
      </c>
      <c r="E27" s="1" t="str">
        <f t="shared" si="2"/>
        <v/>
      </c>
      <c r="F27" s="1" t="str">
        <f t="shared" si="44"/>
        <v/>
      </c>
      <c r="G27" s="1" t="str">
        <f>IFERROR(VLOOKUP(B27,Lookups!H:L,5,FALSE),"")</f>
        <v/>
      </c>
      <c r="H27" s="18" t="str">
        <f t="shared" si="45"/>
        <v/>
      </c>
      <c r="I27" s="40"/>
      <c r="J27" s="40"/>
      <c r="K27" s="18" t="str">
        <f t="shared" si="46"/>
        <v/>
      </c>
      <c r="L27" s="1" t="str">
        <f t="shared" si="47"/>
        <v/>
      </c>
      <c r="M27" s="1" t="str">
        <f t="shared" si="48"/>
        <v/>
      </c>
      <c r="N27" s="1" t="str">
        <f t="shared" si="49"/>
        <v/>
      </c>
      <c r="O27" s="47" t="str">
        <f t="shared" si="9"/>
        <v/>
      </c>
      <c r="P27" s="19" t="str">
        <f t="shared" si="50"/>
        <v/>
      </c>
      <c r="Q27" s="19" t="str">
        <f t="shared" si="51"/>
        <v/>
      </c>
      <c r="R27" s="19" t="str">
        <f t="shared" si="52"/>
        <v/>
      </c>
      <c r="S27" s="19" t="str">
        <f t="shared" si="53"/>
        <v/>
      </c>
      <c r="U27" s="1" t="str">
        <f t="shared" si="54"/>
        <v/>
      </c>
      <c r="V27" s="1" t="str">
        <f t="shared" si="55"/>
        <v/>
      </c>
      <c r="W27" s="1" t="str">
        <f t="shared" si="56"/>
        <v/>
      </c>
      <c r="X27" s="1" t="str">
        <f t="shared" si="57"/>
        <v/>
      </c>
      <c r="Y27" s="1" t="str">
        <f t="shared" si="58"/>
        <v/>
      </c>
      <c r="Z27" s="1" t="str">
        <f t="shared" si="59"/>
        <v/>
      </c>
      <c r="AB27" s="19" t="str">
        <f t="shared" si="60"/>
        <v/>
      </c>
      <c r="AC27" s="19" t="str">
        <f t="shared" si="61"/>
        <v/>
      </c>
      <c r="AD27" s="19" t="str">
        <f t="shared" si="62"/>
        <v/>
      </c>
      <c r="AH27" s="1" t="str">
        <f t="shared" si="22"/>
        <v/>
      </c>
      <c r="AI27" s="1" t="str">
        <f t="shared" si="23"/>
        <v/>
      </c>
      <c r="AJ27" s="1" t="str">
        <f t="shared" si="24"/>
        <v/>
      </c>
    </row>
    <row r="28" spans="1:36" x14ac:dyDescent="0.3">
      <c r="A28" s="42"/>
      <c r="B28" s="42"/>
      <c r="C28" s="42"/>
      <c r="D28" s="1" t="str">
        <f>IFERROR(VLOOKUP(AG28,Lookups!C:F,4,FALSE),"")</f>
        <v/>
      </c>
      <c r="E28" s="1" t="str">
        <f t="shared" si="2"/>
        <v/>
      </c>
      <c r="F28" s="1" t="str">
        <f t="shared" si="44"/>
        <v/>
      </c>
      <c r="G28" s="1" t="str">
        <f>IFERROR(VLOOKUP(B28,Lookups!H:L,5,FALSE),"")</f>
        <v/>
      </c>
      <c r="H28" s="18" t="str">
        <f t="shared" si="45"/>
        <v/>
      </c>
      <c r="I28" s="40"/>
      <c r="J28" s="40"/>
      <c r="K28" s="18" t="str">
        <f t="shared" si="46"/>
        <v/>
      </c>
      <c r="L28" s="1" t="str">
        <f t="shared" si="47"/>
        <v/>
      </c>
      <c r="M28" s="1" t="str">
        <f t="shared" si="48"/>
        <v/>
      </c>
      <c r="N28" s="1" t="str">
        <f t="shared" si="49"/>
        <v/>
      </c>
      <c r="O28" s="47" t="str">
        <f t="shared" si="9"/>
        <v/>
      </c>
      <c r="P28" s="19" t="str">
        <f t="shared" si="50"/>
        <v/>
      </c>
      <c r="Q28" s="19" t="str">
        <f t="shared" si="51"/>
        <v/>
      </c>
      <c r="R28" s="19" t="str">
        <f t="shared" si="52"/>
        <v/>
      </c>
      <c r="S28" s="19" t="str">
        <f t="shared" si="53"/>
        <v/>
      </c>
      <c r="U28" s="1" t="str">
        <f t="shared" si="54"/>
        <v/>
      </c>
      <c r="V28" s="1" t="str">
        <f t="shared" si="55"/>
        <v/>
      </c>
      <c r="W28" s="1" t="str">
        <f t="shared" si="56"/>
        <v/>
      </c>
      <c r="X28" s="1" t="str">
        <f t="shared" si="57"/>
        <v/>
      </c>
      <c r="Y28" s="1" t="str">
        <f t="shared" si="58"/>
        <v/>
      </c>
      <c r="Z28" s="1" t="str">
        <f t="shared" si="59"/>
        <v/>
      </c>
      <c r="AB28" s="19" t="str">
        <f t="shared" si="60"/>
        <v/>
      </c>
      <c r="AC28" s="19" t="str">
        <f t="shared" si="61"/>
        <v/>
      </c>
      <c r="AD28" s="19" t="str">
        <f t="shared" si="62"/>
        <v/>
      </c>
      <c r="AH28" s="1" t="str">
        <f t="shared" si="22"/>
        <v/>
      </c>
      <c r="AI28" s="1" t="str">
        <f t="shared" si="23"/>
        <v/>
      </c>
      <c r="AJ28" s="1" t="str">
        <f t="shared" si="24"/>
        <v/>
      </c>
    </row>
    <row r="29" spans="1:36" x14ac:dyDescent="0.3">
      <c r="A29" s="42"/>
      <c r="B29" s="42"/>
      <c r="C29" s="42"/>
      <c r="D29" s="1" t="str">
        <f>IFERROR(VLOOKUP(AG29,Lookups!C:F,4,FALSE),"")</f>
        <v/>
      </c>
      <c r="E29" s="1" t="str">
        <f t="shared" si="2"/>
        <v/>
      </c>
      <c r="F29" s="1" t="str">
        <f t="shared" si="44"/>
        <v/>
      </c>
      <c r="G29" s="1" t="str">
        <f>IFERROR(VLOOKUP(B29,Lookups!H:L,5,FALSE),"")</f>
        <v/>
      </c>
      <c r="H29" s="18" t="str">
        <f t="shared" si="45"/>
        <v/>
      </c>
      <c r="I29" s="40"/>
      <c r="J29" s="40"/>
      <c r="K29" s="18" t="str">
        <f t="shared" si="46"/>
        <v/>
      </c>
      <c r="L29" s="1" t="str">
        <f t="shared" si="47"/>
        <v/>
      </c>
      <c r="M29" s="1" t="str">
        <f t="shared" si="48"/>
        <v/>
      </c>
      <c r="N29" s="1" t="str">
        <f t="shared" si="49"/>
        <v/>
      </c>
      <c r="O29" s="47" t="str">
        <f t="shared" si="9"/>
        <v/>
      </c>
      <c r="P29" s="19" t="str">
        <f t="shared" si="50"/>
        <v/>
      </c>
      <c r="Q29" s="19" t="str">
        <f t="shared" si="51"/>
        <v/>
      </c>
      <c r="R29" s="19" t="str">
        <f t="shared" si="52"/>
        <v/>
      </c>
      <c r="S29" s="19" t="str">
        <f t="shared" si="53"/>
        <v/>
      </c>
      <c r="U29" s="1" t="str">
        <f t="shared" si="54"/>
        <v/>
      </c>
      <c r="V29" s="1" t="str">
        <f t="shared" si="55"/>
        <v/>
      </c>
      <c r="W29" s="1" t="str">
        <f t="shared" si="56"/>
        <v/>
      </c>
      <c r="X29" s="1" t="str">
        <f t="shared" si="57"/>
        <v/>
      </c>
      <c r="Y29" s="1" t="str">
        <f t="shared" si="58"/>
        <v/>
      </c>
      <c r="Z29" s="1" t="str">
        <f t="shared" si="59"/>
        <v/>
      </c>
      <c r="AB29" s="19" t="str">
        <f t="shared" si="60"/>
        <v/>
      </c>
      <c r="AC29" s="19" t="str">
        <f t="shared" si="61"/>
        <v/>
      </c>
      <c r="AD29" s="19" t="str">
        <f t="shared" si="62"/>
        <v/>
      </c>
      <c r="AH29" s="1" t="str">
        <f t="shared" si="22"/>
        <v/>
      </c>
      <c r="AI29" s="1" t="str">
        <f t="shared" si="23"/>
        <v/>
      </c>
      <c r="AJ29" s="1" t="str">
        <f t="shared" si="24"/>
        <v/>
      </c>
    </row>
    <row r="30" spans="1:36" x14ac:dyDescent="0.3">
      <c r="A30" s="42"/>
      <c r="B30" s="42"/>
      <c r="C30" s="42"/>
      <c r="D30" s="1" t="str">
        <f>IFERROR(VLOOKUP(AG30,Lookups!C:F,4,FALSE),"")</f>
        <v/>
      </c>
      <c r="E30" s="1" t="str">
        <f t="shared" si="2"/>
        <v/>
      </c>
      <c r="F30" s="1" t="str">
        <f t="shared" si="44"/>
        <v/>
      </c>
      <c r="G30" s="1" t="str">
        <f>IFERROR(VLOOKUP(B30,Lookups!H:L,5,FALSE),"")</f>
        <v/>
      </c>
      <c r="H30" s="18" t="str">
        <f t="shared" si="45"/>
        <v/>
      </c>
      <c r="I30" s="40"/>
      <c r="J30" s="40"/>
      <c r="K30" s="18" t="str">
        <f t="shared" si="46"/>
        <v/>
      </c>
      <c r="L30" s="1" t="str">
        <f t="shared" si="47"/>
        <v/>
      </c>
      <c r="M30" s="1" t="str">
        <f t="shared" si="48"/>
        <v/>
      </c>
      <c r="N30" s="1" t="str">
        <f t="shared" si="49"/>
        <v/>
      </c>
      <c r="O30" s="47" t="str">
        <f t="shared" si="9"/>
        <v/>
      </c>
      <c r="P30" s="19" t="str">
        <f t="shared" si="50"/>
        <v/>
      </c>
      <c r="Q30" s="19" t="str">
        <f t="shared" si="51"/>
        <v/>
      </c>
      <c r="R30" s="19" t="str">
        <f t="shared" si="52"/>
        <v/>
      </c>
      <c r="S30" s="19" t="str">
        <f t="shared" si="53"/>
        <v/>
      </c>
      <c r="U30" s="1" t="str">
        <f t="shared" si="54"/>
        <v/>
      </c>
      <c r="V30" s="1" t="str">
        <f t="shared" si="55"/>
        <v/>
      </c>
      <c r="W30" s="1" t="str">
        <f t="shared" si="56"/>
        <v/>
      </c>
      <c r="X30" s="1" t="str">
        <f t="shared" si="57"/>
        <v/>
      </c>
      <c r="Y30" s="1" t="str">
        <f t="shared" si="58"/>
        <v/>
      </c>
      <c r="Z30" s="1" t="str">
        <f t="shared" si="59"/>
        <v/>
      </c>
      <c r="AB30" s="19" t="str">
        <f t="shared" si="60"/>
        <v/>
      </c>
      <c r="AC30" s="19" t="str">
        <f t="shared" si="61"/>
        <v/>
      </c>
      <c r="AD30" s="19" t="str">
        <f t="shared" si="62"/>
        <v/>
      </c>
      <c r="AH30" s="1" t="str">
        <f t="shared" si="22"/>
        <v/>
      </c>
      <c r="AI30" s="1" t="str">
        <f t="shared" si="23"/>
        <v/>
      </c>
      <c r="AJ30" s="1" t="str">
        <f t="shared" si="24"/>
        <v/>
      </c>
    </row>
    <row r="31" spans="1:36" x14ac:dyDescent="0.3">
      <c r="A31" s="42"/>
      <c r="B31" s="42"/>
      <c r="C31" s="42"/>
      <c r="D31" s="1" t="str">
        <f>IFERROR(VLOOKUP(AG31,Lookups!C:F,4,FALSE),"")</f>
        <v/>
      </c>
      <c r="E31" s="1" t="str">
        <f t="shared" si="2"/>
        <v/>
      </c>
      <c r="F31" s="1" t="str">
        <f t="shared" ref="F31:F44" si="63">IF(B31="","",150)</f>
        <v/>
      </c>
      <c r="G31" s="1" t="str">
        <f>IFERROR(VLOOKUP(B31,Lookups!H:L,5,FALSE),"")</f>
        <v/>
      </c>
      <c r="H31" s="18" t="str">
        <f t="shared" ref="H31:H44" si="64">IF(B31="","",D31+(2*E31))</f>
        <v/>
      </c>
      <c r="I31" s="40"/>
      <c r="J31" s="40"/>
      <c r="K31" s="18" t="str">
        <f t="shared" ref="K31:K44" si="65">IF(I31="",IF(J31="","",J31+D31+F31),I31+((D31-B31)/2)+150)</f>
        <v/>
      </c>
      <c r="L31" s="1" t="str">
        <f t="shared" ref="L31:L44" si="66">IFERROR(IF(I31="",K31-150-((D31-B31)/2),I31),"")</f>
        <v/>
      </c>
      <c r="M31" s="1" t="str">
        <f t="shared" ref="M31:M44" si="67">IFERROR(IF(J31="",K31-F31-D31,J31),"")</f>
        <v/>
      </c>
      <c r="N31" s="1" t="str">
        <f t="shared" ref="N31:N44" si="68">IFERROR(M31-G31,"")</f>
        <v/>
      </c>
      <c r="O31" s="47" t="str">
        <f t="shared" si="9"/>
        <v/>
      </c>
      <c r="P31" s="19" t="str">
        <f t="shared" ref="P31:P44" si="69">IFERROR(POWER((D31/2000),2)*3.14,"")</f>
        <v/>
      </c>
      <c r="Q31" s="19" t="str">
        <f t="shared" ref="Q31:Q44" si="70">IFERROR((K31/1000)*(H31/1000),"")</f>
        <v/>
      </c>
      <c r="R31" s="19" t="str">
        <f t="shared" ref="R31:R44" si="71">IFERROR((H31/1000)*((D31+F31+G31)/1000)-(POWER((D31/2000),2)*3.14),"")</f>
        <v/>
      </c>
      <c r="S31" s="19" t="str">
        <f t="shared" ref="S31:S44" si="72">IFERROR((M31/1000)*((H31-G31)/1000),"")</f>
        <v/>
      </c>
      <c r="U31" s="1" t="str">
        <f t="shared" ref="U31:U44" si="73">IFERROR(V31+(M31*2),"")</f>
        <v/>
      </c>
      <c r="V31" s="1" t="str">
        <f t="shared" ref="V31:V44" si="74">IFERROR(W31+(G31*2),"")</f>
        <v/>
      </c>
      <c r="W31" s="1" t="str">
        <f t="shared" ref="W31:W44" si="75">IFERROR(X31+D31,"")</f>
        <v/>
      </c>
      <c r="X31" s="1" t="str">
        <f t="shared" ref="X31:X44" si="76">IFERROR(IF(H31="","",H31),"")</f>
        <v/>
      </c>
      <c r="Y31" s="1" t="str">
        <f t="shared" ref="Y31:Y44" si="77">IFERROR(X31-D31,"")</f>
        <v/>
      </c>
      <c r="Z31" s="1" t="str">
        <f t="shared" ref="Z31:Z44" si="78">IFERROR(Y31-F31-F31,"")</f>
        <v/>
      </c>
      <c r="AB31" s="19" t="str">
        <f t="shared" ref="AB31:AB44" si="79">IFERROR((((U31-Z31)/2000)+0.4)*K31/1000,"")</f>
        <v/>
      </c>
      <c r="AC31" s="19" t="str">
        <f t="shared" ref="AC31:AC44" si="80">IFERROR(AB31-AD31-((POWER(D31/2000,2))*3.14),"")</f>
        <v/>
      </c>
      <c r="AD31" s="19" t="str">
        <f t="shared" ref="AD31:AD44" si="81">IFERROR((N31/1000)*((U31+V31)/2000),"")</f>
        <v/>
      </c>
      <c r="AH31" s="1" t="str">
        <f t="shared" si="22"/>
        <v/>
      </c>
      <c r="AI31" s="1" t="str">
        <f t="shared" si="23"/>
        <v/>
      </c>
      <c r="AJ31" s="1" t="str">
        <f t="shared" si="24"/>
        <v/>
      </c>
    </row>
    <row r="32" spans="1:36" x14ac:dyDescent="0.3">
      <c r="A32" s="42"/>
      <c r="B32" s="42"/>
      <c r="C32" s="42"/>
      <c r="D32" s="1" t="str">
        <f>IFERROR(VLOOKUP(AG32,Lookups!C:F,4,FALSE),"")</f>
        <v/>
      </c>
      <c r="E32" s="1" t="str">
        <f t="shared" si="2"/>
        <v/>
      </c>
      <c r="F32" s="1" t="str">
        <f t="shared" si="63"/>
        <v/>
      </c>
      <c r="G32" s="1" t="str">
        <f>IFERROR(VLOOKUP(B32,Lookups!H:L,5,FALSE),"")</f>
        <v/>
      </c>
      <c r="H32" s="18" t="str">
        <f t="shared" si="64"/>
        <v/>
      </c>
      <c r="I32" s="40"/>
      <c r="J32" s="40"/>
      <c r="K32" s="18" t="str">
        <f t="shared" si="65"/>
        <v/>
      </c>
      <c r="L32" s="1" t="str">
        <f t="shared" si="66"/>
        <v/>
      </c>
      <c r="M32" s="1" t="str">
        <f t="shared" si="67"/>
        <v/>
      </c>
      <c r="N32" s="1" t="str">
        <f t="shared" si="68"/>
        <v/>
      </c>
      <c r="O32" s="47" t="str">
        <f t="shared" si="9"/>
        <v/>
      </c>
      <c r="P32" s="19" t="str">
        <f t="shared" si="69"/>
        <v/>
      </c>
      <c r="Q32" s="19" t="str">
        <f t="shared" si="70"/>
        <v/>
      </c>
      <c r="R32" s="19" t="str">
        <f t="shared" si="71"/>
        <v/>
      </c>
      <c r="S32" s="19" t="str">
        <f t="shared" si="72"/>
        <v/>
      </c>
      <c r="U32" s="1" t="str">
        <f t="shared" si="73"/>
        <v/>
      </c>
      <c r="V32" s="1" t="str">
        <f t="shared" si="74"/>
        <v/>
      </c>
      <c r="W32" s="1" t="str">
        <f t="shared" si="75"/>
        <v/>
      </c>
      <c r="X32" s="1" t="str">
        <f t="shared" si="76"/>
        <v/>
      </c>
      <c r="Y32" s="1" t="str">
        <f t="shared" si="77"/>
        <v/>
      </c>
      <c r="Z32" s="1" t="str">
        <f t="shared" si="78"/>
        <v/>
      </c>
      <c r="AB32" s="19" t="str">
        <f t="shared" si="79"/>
        <v/>
      </c>
      <c r="AC32" s="19" t="str">
        <f t="shared" si="80"/>
        <v/>
      </c>
      <c r="AD32" s="19" t="str">
        <f t="shared" si="81"/>
        <v/>
      </c>
      <c r="AH32" s="1" t="str">
        <f t="shared" si="22"/>
        <v/>
      </c>
      <c r="AI32" s="1" t="str">
        <f t="shared" si="23"/>
        <v/>
      </c>
      <c r="AJ32" s="1" t="str">
        <f t="shared" si="24"/>
        <v/>
      </c>
    </row>
    <row r="33" spans="1:36" x14ac:dyDescent="0.3">
      <c r="A33" s="42"/>
      <c r="B33" s="42"/>
      <c r="C33" s="42"/>
      <c r="D33" s="1" t="str">
        <f>IFERROR(VLOOKUP(AG33,Lookups!C:F,4,FALSE),"")</f>
        <v/>
      </c>
      <c r="E33" s="1" t="str">
        <f t="shared" si="2"/>
        <v/>
      </c>
      <c r="F33" s="1" t="str">
        <f t="shared" si="63"/>
        <v/>
      </c>
      <c r="G33" s="1" t="str">
        <f>IFERROR(VLOOKUP(B33,Lookups!H:L,5,FALSE),"")</f>
        <v/>
      </c>
      <c r="H33" s="18" t="str">
        <f t="shared" si="64"/>
        <v/>
      </c>
      <c r="I33" s="40"/>
      <c r="J33" s="40"/>
      <c r="K33" s="18" t="str">
        <f t="shared" si="65"/>
        <v/>
      </c>
      <c r="L33" s="1" t="str">
        <f t="shared" si="66"/>
        <v/>
      </c>
      <c r="M33" s="1" t="str">
        <f t="shared" si="67"/>
        <v/>
      </c>
      <c r="N33" s="1" t="str">
        <f t="shared" si="68"/>
        <v/>
      </c>
      <c r="O33" s="47" t="str">
        <f t="shared" si="9"/>
        <v/>
      </c>
      <c r="P33" s="19" t="str">
        <f t="shared" si="69"/>
        <v/>
      </c>
      <c r="Q33" s="19" t="str">
        <f t="shared" si="70"/>
        <v/>
      </c>
      <c r="R33" s="19" t="str">
        <f t="shared" si="71"/>
        <v/>
      </c>
      <c r="S33" s="19" t="str">
        <f t="shared" si="72"/>
        <v/>
      </c>
      <c r="U33" s="1" t="str">
        <f t="shared" si="73"/>
        <v/>
      </c>
      <c r="V33" s="1" t="str">
        <f t="shared" si="74"/>
        <v/>
      </c>
      <c r="W33" s="1" t="str">
        <f t="shared" si="75"/>
        <v/>
      </c>
      <c r="X33" s="1" t="str">
        <f t="shared" si="76"/>
        <v/>
      </c>
      <c r="Y33" s="1" t="str">
        <f t="shared" si="77"/>
        <v/>
      </c>
      <c r="Z33" s="1" t="str">
        <f t="shared" si="78"/>
        <v/>
      </c>
      <c r="AB33" s="19" t="str">
        <f t="shared" si="79"/>
        <v/>
      </c>
      <c r="AC33" s="19" t="str">
        <f t="shared" si="80"/>
        <v/>
      </c>
      <c r="AD33" s="19" t="str">
        <f t="shared" si="81"/>
        <v/>
      </c>
      <c r="AH33" s="1" t="str">
        <f t="shared" si="22"/>
        <v/>
      </c>
      <c r="AI33" s="1" t="str">
        <f t="shared" si="23"/>
        <v/>
      </c>
      <c r="AJ33" s="1" t="str">
        <f t="shared" si="24"/>
        <v/>
      </c>
    </row>
    <row r="34" spans="1:36" x14ac:dyDescent="0.3">
      <c r="A34" s="42"/>
      <c r="B34" s="42"/>
      <c r="C34" s="42"/>
      <c r="D34" s="1" t="str">
        <f>IFERROR(VLOOKUP(AG34,Lookups!C:F,4,FALSE),"")</f>
        <v/>
      </c>
      <c r="E34" s="1" t="str">
        <f t="shared" si="2"/>
        <v/>
      </c>
      <c r="F34" s="1" t="str">
        <f t="shared" si="63"/>
        <v/>
      </c>
      <c r="G34" s="1" t="str">
        <f>IFERROR(VLOOKUP(B34,Lookups!H:L,5,FALSE),"")</f>
        <v/>
      </c>
      <c r="H34" s="18" t="str">
        <f t="shared" si="64"/>
        <v/>
      </c>
      <c r="I34" s="40"/>
      <c r="J34" s="40"/>
      <c r="K34" s="18" t="str">
        <f t="shared" si="65"/>
        <v/>
      </c>
      <c r="L34" s="1" t="str">
        <f t="shared" si="66"/>
        <v/>
      </c>
      <c r="M34" s="1" t="str">
        <f t="shared" si="67"/>
        <v/>
      </c>
      <c r="N34" s="1" t="str">
        <f t="shared" si="68"/>
        <v/>
      </c>
      <c r="O34" s="47" t="str">
        <f t="shared" si="9"/>
        <v/>
      </c>
      <c r="P34" s="19" t="str">
        <f t="shared" si="69"/>
        <v/>
      </c>
      <c r="Q34" s="19" t="str">
        <f t="shared" si="70"/>
        <v/>
      </c>
      <c r="R34" s="19" t="str">
        <f t="shared" si="71"/>
        <v/>
      </c>
      <c r="S34" s="19" t="str">
        <f t="shared" si="72"/>
        <v/>
      </c>
      <c r="U34" s="1" t="str">
        <f t="shared" si="73"/>
        <v/>
      </c>
      <c r="V34" s="1" t="str">
        <f t="shared" si="74"/>
        <v/>
      </c>
      <c r="W34" s="1" t="str">
        <f t="shared" si="75"/>
        <v/>
      </c>
      <c r="X34" s="1" t="str">
        <f t="shared" si="76"/>
        <v/>
      </c>
      <c r="Y34" s="1" t="str">
        <f t="shared" si="77"/>
        <v/>
      </c>
      <c r="Z34" s="1" t="str">
        <f t="shared" si="78"/>
        <v/>
      </c>
      <c r="AB34" s="19" t="str">
        <f t="shared" si="79"/>
        <v/>
      </c>
      <c r="AC34" s="19" t="str">
        <f t="shared" si="80"/>
        <v/>
      </c>
      <c r="AD34" s="19" t="str">
        <f t="shared" si="81"/>
        <v/>
      </c>
      <c r="AH34" s="1" t="str">
        <f t="shared" si="22"/>
        <v/>
      </c>
      <c r="AI34" s="1" t="str">
        <f t="shared" si="23"/>
        <v/>
      </c>
      <c r="AJ34" s="1" t="str">
        <f t="shared" si="24"/>
        <v/>
      </c>
    </row>
    <row r="35" spans="1:36" x14ac:dyDescent="0.3">
      <c r="A35" s="42"/>
      <c r="B35" s="42"/>
      <c r="C35" s="42"/>
      <c r="D35" s="1" t="str">
        <f>IFERROR(VLOOKUP(AG35,Lookups!C:F,4,FALSE),"")</f>
        <v/>
      </c>
      <c r="E35" s="1" t="str">
        <f t="shared" si="2"/>
        <v/>
      </c>
      <c r="F35" s="1" t="str">
        <f t="shared" si="63"/>
        <v/>
      </c>
      <c r="G35" s="1" t="str">
        <f>IFERROR(VLOOKUP(B35,Lookups!H:L,5,FALSE),"")</f>
        <v/>
      </c>
      <c r="H35" s="18" t="str">
        <f t="shared" si="64"/>
        <v/>
      </c>
      <c r="I35" s="40"/>
      <c r="J35" s="40"/>
      <c r="K35" s="18" t="str">
        <f t="shared" si="65"/>
        <v/>
      </c>
      <c r="L35" s="1" t="str">
        <f t="shared" si="66"/>
        <v/>
      </c>
      <c r="M35" s="1" t="str">
        <f t="shared" si="67"/>
        <v/>
      </c>
      <c r="N35" s="1" t="str">
        <f t="shared" si="68"/>
        <v/>
      </c>
      <c r="O35" s="47" t="str">
        <f t="shared" si="9"/>
        <v/>
      </c>
      <c r="P35" s="19" t="str">
        <f t="shared" si="69"/>
        <v/>
      </c>
      <c r="Q35" s="19" t="str">
        <f t="shared" si="70"/>
        <v/>
      </c>
      <c r="R35" s="19" t="str">
        <f t="shared" si="71"/>
        <v/>
      </c>
      <c r="S35" s="19" t="str">
        <f t="shared" si="72"/>
        <v/>
      </c>
      <c r="U35" s="1" t="str">
        <f t="shared" si="73"/>
        <v/>
      </c>
      <c r="V35" s="1" t="str">
        <f t="shared" si="74"/>
        <v/>
      </c>
      <c r="W35" s="1" t="str">
        <f t="shared" si="75"/>
        <v/>
      </c>
      <c r="X35" s="1" t="str">
        <f t="shared" si="76"/>
        <v/>
      </c>
      <c r="Y35" s="1" t="str">
        <f t="shared" si="77"/>
        <v/>
      </c>
      <c r="Z35" s="1" t="str">
        <f t="shared" si="78"/>
        <v/>
      </c>
      <c r="AB35" s="19" t="str">
        <f t="shared" si="79"/>
        <v/>
      </c>
      <c r="AC35" s="19" t="str">
        <f t="shared" si="80"/>
        <v/>
      </c>
      <c r="AD35" s="19" t="str">
        <f t="shared" si="81"/>
        <v/>
      </c>
      <c r="AH35" s="1" t="str">
        <f t="shared" si="22"/>
        <v/>
      </c>
      <c r="AI35" s="1" t="str">
        <f t="shared" si="23"/>
        <v/>
      </c>
      <c r="AJ35" s="1" t="str">
        <f t="shared" si="24"/>
        <v/>
      </c>
    </row>
    <row r="36" spans="1:36" x14ac:dyDescent="0.3">
      <c r="A36" s="42"/>
      <c r="B36" s="42"/>
      <c r="C36" s="42"/>
      <c r="D36" s="1" t="str">
        <f>IFERROR(VLOOKUP(AG36,Lookups!C:F,4,FALSE),"")</f>
        <v/>
      </c>
      <c r="E36" s="1" t="str">
        <f t="shared" si="2"/>
        <v/>
      </c>
      <c r="F36" s="1" t="str">
        <f t="shared" si="63"/>
        <v/>
      </c>
      <c r="G36" s="1" t="str">
        <f>IFERROR(VLOOKUP(B36,Lookups!H:L,5,FALSE),"")</f>
        <v/>
      </c>
      <c r="H36" s="18" t="str">
        <f t="shared" si="64"/>
        <v/>
      </c>
      <c r="I36" s="40"/>
      <c r="J36" s="40"/>
      <c r="K36" s="18" t="str">
        <f t="shared" si="65"/>
        <v/>
      </c>
      <c r="L36" s="1" t="str">
        <f t="shared" si="66"/>
        <v/>
      </c>
      <c r="M36" s="1" t="str">
        <f t="shared" si="67"/>
        <v/>
      </c>
      <c r="N36" s="1" t="str">
        <f t="shared" si="68"/>
        <v/>
      </c>
      <c r="O36" s="47" t="str">
        <f t="shared" si="9"/>
        <v/>
      </c>
      <c r="P36" s="19" t="str">
        <f t="shared" si="69"/>
        <v/>
      </c>
      <c r="Q36" s="19" t="str">
        <f t="shared" si="70"/>
        <v/>
      </c>
      <c r="R36" s="19" t="str">
        <f t="shared" si="71"/>
        <v/>
      </c>
      <c r="S36" s="19" t="str">
        <f t="shared" si="72"/>
        <v/>
      </c>
      <c r="U36" s="1" t="str">
        <f t="shared" si="73"/>
        <v/>
      </c>
      <c r="V36" s="1" t="str">
        <f t="shared" si="74"/>
        <v/>
      </c>
      <c r="W36" s="1" t="str">
        <f t="shared" si="75"/>
        <v/>
      </c>
      <c r="X36" s="1" t="str">
        <f t="shared" si="76"/>
        <v/>
      </c>
      <c r="Y36" s="1" t="str">
        <f t="shared" si="77"/>
        <v/>
      </c>
      <c r="Z36" s="1" t="str">
        <f t="shared" si="78"/>
        <v/>
      </c>
      <c r="AB36" s="19" t="str">
        <f t="shared" si="79"/>
        <v/>
      </c>
      <c r="AC36" s="19" t="str">
        <f t="shared" si="80"/>
        <v/>
      </c>
      <c r="AD36" s="19" t="str">
        <f t="shared" si="81"/>
        <v/>
      </c>
      <c r="AH36" s="1" t="str">
        <f t="shared" si="22"/>
        <v/>
      </c>
      <c r="AI36" s="1" t="str">
        <f t="shared" si="23"/>
        <v/>
      </c>
      <c r="AJ36" s="1" t="str">
        <f t="shared" si="24"/>
        <v/>
      </c>
    </row>
    <row r="37" spans="1:36" x14ac:dyDescent="0.3">
      <c r="A37" s="42"/>
      <c r="B37" s="42"/>
      <c r="C37" s="42"/>
      <c r="D37" s="1" t="str">
        <f>IFERROR(VLOOKUP(AG37,Lookups!C:F,4,FALSE),"")</f>
        <v/>
      </c>
      <c r="E37" s="1" t="str">
        <f t="shared" si="2"/>
        <v/>
      </c>
      <c r="F37" s="1" t="str">
        <f t="shared" si="63"/>
        <v/>
      </c>
      <c r="G37" s="1" t="str">
        <f>IFERROR(VLOOKUP(B37,Lookups!H:L,5,FALSE),"")</f>
        <v/>
      </c>
      <c r="H37" s="18" t="str">
        <f t="shared" si="64"/>
        <v/>
      </c>
      <c r="I37" s="40"/>
      <c r="J37" s="40"/>
      <c r="K37" s="18" t="str">
        <f t="shared" si="65"/>
        <v/>
      </c>
      <c r="L37" s="1" t="str">
        <f t="shared" si="66"/>
        <v/>
      </c>
      <c r="M37" s="1" t="str">
        <f t="shared" si="67"/>
        <v/>
      </c>
      <c r="N37" s="1" t="str">
        <f t="shared" si="68"/>
        <v/>
      </c>
      <c r="O37" s="47" t="str">
        <f t="shared" si="9"/>
        <v/>
      </c>
      <c r="P37" s="19" t="str">
        <f t="shared" si="69"/>
        <v/>
      </c>
      <c r="Q37" s="19" t="str">
        <f t="shared" si="70"/>
        <v/>
      </c>
      <c r="R37" s="19" t="str">
        <f t="shared" si="71"/>
        <v/>
      </c>
      <c r="S37" s="19" t="str">
        <f t="shared" si="72"/>
        <v/>
      </c>
      <c r="U37" s="1" t="str">
        <f t="shared" si="73"/>
        <v/>
      </c>
      <c r="V37" s="1" t="str">
        <f t="shared" si="74"/>
        <v/>
      </c>
      <c r="W37" s="1" t="str">
        <f t="shared" si="75"/>
        <v/>
      </c>
      <c r="X37" s="1" t="str">
        <f t="shared" si="76"/>
        <v/>
      </c>
      <c r="Y37" s="1" t="str">
        <f t="shared" si="77"/>
        <v/>
      </c>
      <c r="Z37" s="1" t="str">
        <f t="shared" si="78"/>
        <v/>
      </c>
      <c r="AB37" s="19" t="str">
        <f t="shared" si="79"/>
        <v/>
      </c>
      <c r="AC37" s="19" t="str">
        <f t="shared" si="80"/>
        <v/>
      </c>
      <c r="AD37" s="19" t="str">
        <f t="shared" si="81"/>
        <v/>
      </c>
      <c r="AH37" s="1" t="str">
        <f t="shared" si="22"/>
        <v/>
      </c>
      <c r="AI37" s="1" t="str">
        <f t="shared" si="23"/>
        <v/>
      </c>
      <c r="AJ37" s="1" t="str">
        <f t="shared" si="24"/>
        <v/>
      </c>
    </row>
    <row r="38" spans="1:36" x14ac:dyDescent="0.3">
      <c r="A38" s="42"/>
      <c r="B38" s="42"/>
      <c r="C38" s="42"/>
      <c r="D38" s="1" t="str">
        <f>IFERROR(VLOOKUP(AG38,Lookups!C:F,4,FALSE),"")</f>
        <v/>
      </c>
      <c r="E38" s="1" t="str">
        <f t="shared" si="2"/>
        <v/>
      </c>
      <c r="F38" s="1" t="str">
        <f t="shared" si="63"/>
        <v/>
      </c>
      <c r="G38" s="1" t="str">
        <f>IFERROR(VLOOKUP(B38,Lookups!H:L,5,FALSE),"")</f>
        <v/>
      </c>
      <c r="H38" s="18" t="str">
        <f t="shared" si="64"/>
        <v/>
      </c>
      <c r="I38" s="40"/>
      <c r="J38" s="40"/>
      <c r="K38" s="18" t="str">
        <f t="shared" si="65"/>
        <v/>
      </c>
      <c r="L38" s="1" t="str">
        <f t="shared" si="66"/>
        <v/>
      </c>
      <c r="M38" s="1" t="str">
        <f t="shared" si="67"/>
        <v/>
      </c>
      <c r="N38" s="1" t="str">
        <f t="shared" si="68"/>
        <v/>
      </c>
      <c r="O38" s="47" t="str">
        <f t="shared" si="9"/>
        <v/>
      </c>
      <c r="P38" s="19" t="str">
        <f t="shared" si="69"/>
        <v/>
      </c>
      <c r="Q38" s="19" t="str">
        <f t="shared" si="70"/>
        <v/>
      </c>
      <c r="R38" s="19" t="str">
        <f t="shared" si="71"/>
        <v/>
      </c>
      <c r="S38" s="19" t="str">
        <f t="shared" si="72"/>
        <v/>
      </c>
      <c r="U38" s="1" t="str">
        <f t="shared" si="73"/>
        <v/>
      </c>
      <c r="V38" s="1" t="str">
        <f t="shared" si="74"/>
        <v/>
      </c>
      <c r="W38" s="1" t="str">
        <f t="shared" si="75"/>
        <v/>
      </c>
      <c r="X38" s="1" t="str">
        <f t="shared" si="76"/>
        <v/>
      </c>
      <c r="Y38" s="1" t="str">
        <f t="shared" si="77"/>
        <v/>
      </c>
      <c r="Z38" s="1" t="str">
        <f t="shared" si="78"/>
        <v/>
      </c>
      <c r="AB38" s="19" t="str">
        <f t="shared" si="79"/>
        <v/>
      </c>
      <c r="AC38" s="19" t="str">
        <f t="shared" si="80"/>
        <v/>
      </c>
      <c r="AD38" s="19" t="str">
        <f t="shared" si="81"/>
        <v/>
      </c>
      <c r="AH38" s="1" t="str">
        <f t="shared" si="22"/>
        <v/>
      </c>
      <c r="AI38" s="1" t="str">
        <f t="shared" si="23"/>
        <v/>
      </c>
      <c r="AJ38" s="1" t="str">
        <f t="shared" si="24"/>
        <v/>
      </c>
    </row>
    <row r="39" spans="1:36" x14ac:dyDescent="0.3">
      <c r="A39" s="42"/>
      <c r="B39" s="42"/>
      <c r="C39" s="42"/>
      <c r="D39" s="1" t="str">
        <f>IFERROR(VLOOKUP(AG39,Lookups!C:F,4,FALSE),"")</f>
        <v/>
      </c>
      <c r="E39" s="1" t="str">
        <f t="shared" si="2"/>
        <v/>
      </c>
      <c r="F39" s="1" t="str">
        <f t="shared" si="63"/>
        <v/>
      </c>
      <c r="G39" s="1" t="str">
        <f>IFERROR(VLOOKUP(B39,Lookups!H:L,5,FALSE),"")</f>
        <v/>
      </c>
      <c r="H39" s="18" t="str">
        <f t="shared" si="64"/>
        <v/>
      </c>
      <c r="I39" s="40"/>
      <c r="J39" s="40"/>
      <c r="K39" s="18" t="str">
        <f t="shared" si="65"/>
        <v/>
      </c>
      <c r="L39" s="1" t="str">
        <f t="shared" si="66"/>
        <v/>
      </c>
      <c r="M39" s="1" t="str">
        <f t="shared" si="67"/>
        <v/>
      </c>
      <c r="N39" s="1" t="str">
        <f t="shared" si="68"/>
        <v/>
      </c>
      <c r="O39" s="47" t="str">
        <f t="shared" si="9"/>
        <v/>
      </c>
      <c r="P39" s="19" t="str">
        <f t="shared" si="69"/>
        <v/>
      </c>
      <c r="Q39" s="19" t="str">
        <f t="shared" si="70"/>
        <v/>
      </c>
      <c r="R39" s="19" t="str">
        <f t="shared" si="71"/>
        <v/>
      </c>
      <c r="S39" s="19" t="str">
        <f t="shared" si="72"/>
        <v/>
      </c>
      <c r="U39" s="1" t="str">
        <f t="shared" si="73"/>
        <v/>
      </c>
      <c r="V39" s="1" t="str">
        <f t="shared" si="74"/>
        <v/>
      </c>
      <c r="W39" s="1" t="str">
        <f t="shared" si="75"/>
        <v/>
      </c>
      <c r="X39" s="1" t="str">
        <f t="shared" si="76"/>
        <v/>
      </c>
      <c r="Y39" s="1" t="str">
        <f t="shared" si="77"/>
        <v/>
      </c>
      <c r="Z39" s="1" t="str">
        <f t="shared" si="78"/>
        <v/>
      </c>
      <c r="AB39" s="19" t="str">
        <f t="shared" si="79"/>
        <v/>
      </c>
      <c r="AC39" s="19" t="str">
        <f t="shared" si="80"/>
        <v/>
      </c>
      <c r="AD39" s="19" t="str">
        <f t="shared" si="81"/>
        <v/>
      </c>
      <c r="AH39" s="1" t="str">
        <f t="shared" si="22"/>
        <v/>
      </c>
      <c r="AI39" s="1" t="str">
        <f t="shared" si="23"/>
        <v/>
      </c>
      <c r="AJ39" s="1" t="str">
        <f t="shared" si="24"/>
        <v/>
      </c>
    </row>
    <row r="40" spans="1:36" x14ac:dyDescent="0.3">
      <c r="A40" s="42"/>
      <c r="B40" s="42"/>
      <c r="C40" s="42"/>
      <c r="D40" s="1" t="str">
        <f>IFERROR(VLOOKUP(AG40,Lookups!C:F,4,FALSE),"")</f>
        <v/>
      </c>
      <c r="E40" s="1" t="str">
        <f t="shared" si="2"/>
        <v/>
      </c>
      <c r="F40" s="1" t="str">
        <f t="shared" si="63"/>
        <v/>
      </c>
      <c r="G40" s="1" t="str">
        <f>IFERROR(VLOOKUP(B40,Lookups!H:L,5,FALSE),"")</f>
        <v/>
      </c>
      <c r="H40" s="18" t="str">
        <f t="shared" si="64"/>
        <v/>
      </c>
      <c r="I40" s="40"/>
      <c r="J40" s="40"/>
      <c r="K40" s="18" t="str">
        <f t="shared" si="65"/>
        <v/>
      </c>
      <c r="L40" s="1" t="str">
        <f t="shared" si="66"/>
        <v/>
      </c>
      <c r="M40" s="1" t="str">
        <f t="shared" si="67"/>
        <v/>
      </c>
      <c r="N40" s="1" t="str">
        <f t="shared" si="68"/>
        <v/>
      </c>
      <c r="O40" s="47" t="str">
        <f t="shared" si="9"/>
        <v/>
      </c>
      <c r="P40" s="19" t="str">
        <f t="shared" si="69"/>
        <v/>
      </c>
      <c r="Q40" s="19" t="str">
        <f t="shared" si="70"/>
        <v/>
      </c>
      <c r="R40" s="19" t="str">
        <f t="shared" si="71"/>
        <v/>
      </c>
      <c r="S40" s="19" t="str">
        <f t="shared" si="72"/>
        <v/>
      </c>
      <c r="U40" s="1" t="str">
        <f t="shared" si="73"/>
        <v/>
      </c>
      <c r="V40" s="1" t="str">
        <f t="shared" si="74"/>
        <v/>
      </c>
      <c r="W40" s="1" t="str">
        <f t="shared" si="75"/>
        <v/>
      </c>
      <c r="X40" s="1" t="str">
        <f t="shared" si="76"/>
        <v/>
      </c>
      <c r="Y40" s="1" t="str">
        <f t="shared" si="77"/>
        <v/>
      </c>
      <c r="Z40" s="1" t="str">
        <f t="shared" si="78"/>
        <v/>
      </c>
      <c r="AB40" s="19" t="str">
        <f t="shared" si="79"/>
        <v/>
      </c>
      <c r="AC40" s="19" t="str">
        <f t="shared" si="80"/>
        <v/>
      </c>
      <c r="AD40" s="19" t="str">
        <f t="shared" si="81"/>
        <v/>
      </c>
      <c r="AH40" s="1" t="str">
        <f t="shared" si="22"/>
        <v/>
      </c>
      <c r="AI40" s="1" t="str">
        <f t="shared" si="23"/>
        <v/>
      </c>
      <c r="AJ40" s="1" t="str">
        <f t="shared" si="24"/>
        <v/>
      </c>
    </row>
    <row r="41" spans="1:36" x14ac:dyDescent="0.3">
      <c r="A41" s="42"/>
      <c r="B41" s="42"/>
      <c r="C41" s="42"/>
      <c r="D41" s="1" t="str">
        <f>IFERROR(VLOOKUP(AG41,Lookups!C:F,4,FALSE),"")</f>
        <v/>
      </c>
      <c r="E41" s="1" t="str">
        <f t="shared" si="2"/>
        <v/>
      </c>
      <c r="F41" s="1" t="str">
        <f t="shared" si="63"/>
        <v/>
      </c>
      <c r="G41" s="1" t="str">
        <f>IFERROR(VLOOKUP(B41,Lookups!H:L,5,FALSE),"")</f>
        <v/>
      </c>
      <c r="H41" s="18" t="str">
        <f t="shared" si="64"/>
        <v/>
      </c>
      <c r="I41" s="40"/>
      <c r="J41" s="40"/>
      <c r="K41" s="18" t="str">
        <f t="shared" si="65"/>
        <v/>
      </c>
      <c r="L41" s="1" t="str">
        <f t="shared" si="66"/>
        <v/>
      </c>
      <c r="M41" s="1" t="str">
        <f t="shared" si="67"/>
        <v/>
      </c>
      <c r="N41" s="1" t="str">
        <f t="shared" si="68"/>
        <v/>
      </c>
      <c r="O41" s="47" t="str">
        <f t="shared" si="9"/>
        <v/>
      </c>
      <c r="P41" s="19" t="str">
        <f t="shared" si="69"/>
        <v/>
      </c>
      <c r="Q41" s="19" t="str">
        <f t="shared" si="70"/>
        <v/>
      </c>
      <c r="R41" s="19" t="str">
        <f t="shared" si="71"/>
        <v/>
      </c>
      <c r="S41" s="19" t="str">
        <f t="shared" si="72"/>
        <v/>
      </c>
      <c r="U41" s="1" t="str">
        <f t="shared" si="73"/>
        <v/>
      </c>
      <c r="V41" s="1" t="str">
        <f t="shared" si="74"/>
        <v/>
      </c>
      <c r="W41" s="1" t="str">
        <f t="shared" si="75"/>
        <v/>
      </c>
      <c r="X41" s="1" t="str">
        <f t="shared" si="76"/>
        <v/>
      </c>
      <c r="Y41" s="1" t="str">
        <f t="shared" si="77"/>
        <v/>
      </c>
      <c r="Z41" s="1" t="str">
        <f t="shared" si="78"/>
        <v/>
      </c>
      <c r="AB41" s="19" t="str">
        <f t="shared" si="79"/>
        <v/>
      </c>
      <c r="AC41" s="19" t="str">
        <f t="shared" si="80"/>
        <v/>
      </c>
      <c r="AD41" s="19" t="str">
        <f t="shared" si="81"/>
        <v/>
      </c>
      <c r="AH41" s="1" t="str">
        <f t="shared" si="22"/>
        <v/>
      </c>
      <c r="AI41" s="1" t="str">
        <f t="shared" si="23"/>
        <v/>
      </c>
      <c r="AJ41" s="1" t="str">
        <f t="shared" si="24"/>
        <v/>
      </c>
    </row>
    <row r="42" spans="1:36" x14ac:dyDescent="0.3">
      <c r="A42" s="42"/>
      <c r="B42" s="42"/>
      <c r="C42" s="42"/>
      <c r="D42" s="1" t="str">
        <f>IFERROR(VLOOKUP(AG42,Lookups!C:F,4,FALSE),"")</f>
        <v/>
      </c>
      <c r="E42" s="1" t="str">
        <f t="shared" si="2"/>
        <v/>
      </c>
      <c r="F42" s="1" t="str">
        <f t="shared" si="63"/>
        <v/>
      </c>
      <c r="G42" s="1" t="str">
        <f>IFERROR(VLOOKUP(B42,Lookups!H:L,5,FALSE),"")</f>
        <v/>
      </c>
      <c r="H42" s="18" t="str">
        <f t="shared" si="64"/>
        <v/>
      </c>
      <c r="I42" s="40"/>
      <c r="J42" s="40"/>
      <c r="K42" s="18" t="str">
        <f t="shared" si="65"/>
        <v/>
      </c>
      <c r="L42" s="1" t="str">
        <f t="shared" si="66"/>
        <v/>
      </c>
      <c r="M42" s="1" t="str">
        <f t="shared" si="67"/>
        <v/>
      </c>
      <c r="N42" s="1" t="str">
        <f t="shared" si="68"/>
        <v/>
      </c>
      <c r="O42" s="47" t="str">
        <f t="shared" si="9"/>
        <v/>
      </c>
      <c r="P42" s="19" t="str">
        <f t="shared" si="69"/>
        <v/>
      </c>
      <c r="Q42" s="19" t="str">
        <f t="shared" si="70"/>
        <v/>
      </c>
      <c r="R42" s="19" t="str">
        <f t="shared" si="71"/>
        <v/>
      </c>
      <c r="S42" s="19" t="str">
        <f t="shared" si="72"/>
        <v/>
      </c>
      <c r="U42" s="1" t="str">
        <f t="shared" si="73"/>
        <v/>
      </c>
      <c r="V42" s="1" t="str">
        <f t="shared" si="74"/>
        <v/>
      </c>
      <c r="W42" s="1" t="str">
        <f t="shared" si="75"/>
        <v/>
      </c>
      <c r="X42" s="1" t="str">
        <f t="shared" si="76"/>
        <v/>
      </c>
      <c r="Y42" s="1" t="str">
        <f t="shared" si="77"/>
        <v/>
      </c>
      <c r="Z42" s="1" t="str">
        <f t="shared" si="78"/>
        <v/>
      </c>
      <c r="AB42" s="19" t="str">
        <f t="shared" si="79"/>
        <v/>
      </c>
      <c r="AC42" s="19" t="str">
        <f t="shared" si="80"/>
        <v/>
      </c>
      <c r="AD42" s="19" t="str">
        <f t="shared" si="81"/>
        <v/>
      </c>
      <c r="AH42" s="1" t="str">
        <f t="shared" si="22"/>
        <v/>
      </c>
      <c r="AI42" s="1" t="str">
        <f t="shared" si="23"/>
        <v/>
      </c>
      <c r="AJ42" s="1" t="str">
        <f t="shared" si="24"/>
        <v/>
      </c>
    </row>
    <row r="43" spans="1:36" x14ac:dyDescent="0.3">
      <c r="A43" s="42"/>
      <c r="B43" s="42"/>
      <c r="C43" s="42"/>
      <c r="D43" s="1" t="str">
        <f>IFERROR(VLOOKUP(AG43,Lookups!C:F,4,FALSE),"")</f>
        <v/>
      </c>
      <c r="E43" s="1" t="str">
        <f t="shared" si="2"/>
        <v/>
      </c>
      <c r="F43" s="1" t="str">
        <f t="shared" si="63"/>
        <v/>
      </c>
      <c r="G43" s="1" t="str">
        <f>IFERROR(VLOOKUP(B43,Lookups!H:L,5,FALSE),"")</f>
        <v/>
      </c>
      <c r="H43" s="18" t="str">
        <f t="shared" si="64"/>
        <v/>
      </c>
      <c r="I43" s="40"/>
      <c r="J43" s="40"/>
      <c r="K43" s="18" t="str">
        <f t="shared" si="65"/>
        <v/>
      </c>
      <c r="L43" s="1" t="str">
        <f t="shared" si="66"/>
        <v/>
      </c>
      <c r="M43" s="1" t="str">
        <f t="shared" si="67"/>
        <v/>
      </c>
      <c r="N43" s="1" t="str">
        <f t="shared" si="68"/>
        <v/>
      </c>
      <c r="O43" s="47" t="str">
        <f t="shared" si="9"/>
        <v/>
      </c>
      <c r="P43" s="19" t="str">
        <f t="shared" si="69"/>
        <v/>
      </c>
      <c r="Q43" s="19" t="str">
        <f t="shared" si="70"/>
        <v/>
      </c>
      <c r="R43" s="19" t="str">
        <f t="shared" si="71"/>
        <v/>
      </c>
      <c r="S43" s="19" t="str">
        <f t="shared" si="72"/>
        <v/>
      </c>
      <c r="U43" s="1" t="str">
        <f t="shared" si="73"/>
        <v/>
      </c>
      <c r="V43" s="1" t="str">
        <f t="shared" si="74"/>
        <v/>
      </c>
      <c r="W43" s="1" t="str">
        <f t="shared" si="75"/>
        <v/>
      </c>
      <c r="X43" s="1" t="str">
        <f t="shared" si="76"/>
        <v/>
      </c>
      <c r="Y43" s="1" t="str">
        <f t="shared" si="77"/>
        <v/>
      </c>
      <c r="Z43" s="1" t="str">
        <f t="shared" si="78"/>
        <v/>
      </c>
      <c r="AB43" s="19" t="str">
        <f t="shared" si="79"/>
        <v/>
      </c>
      <c r="AC43" s="19" t="str">
        <f t="shared" si="80"/>
        <v/>
      </c>
      <c r="AD43" s="19" t="str">
        <f t="shared" si="81"/>
        <v/>
      </c>
      <c r="AH43" s="1" t="str">
        <f t="shared" si="22"/>
        <v/>
      </c>
      <c r="AI43" s="1" t="str">
        <f t="shared" si="23"/>
        <v/>
      </c>
      <c r="AJ43" s="1" t="str">
        <f t="shared" si="24"/>
        <v/>
      </c>
    </row>
    <row r="44" spans="1:36" x14ac:dyDescent="0.3">
      <c r="A44" s="42"/>
      <c r="B44" s="42"/>
      <c r="C44" s="42"/>
      <c r="D44" s="1" t="str">
        <f>IFERROR(VLOOKUP(AG44,Lookups!C:F,4,FALSE),"")</f>
        <v/>
      </c>
      <c r="E44" s="1" t="str">
        <f t="shared" si="2"/>
        <v/>
      </c>
      <c r="F44" s="1" t="str">
        <f t="shared" si="63"/>
        <v/>
      </c>
      <c r="G44" s="1" t="str">
        <f>IFERROR(VLOOKUP(B44,Lookups!H:L,5,FALSE),"")</f>
        <v/>
      </c>
      <c r="H44" s="18" t="str">
        <f t="shared" si="64"/>
        <v/>
      </c>
      <c r="I44" s="40"/>
      <c r="J44" s="40"/>
      <c r="K44" s="18" t="str">
        <f t="shared" si="65"/>
        <v/>
      </c>
      <c r="L44" s="1" t="str">
        <f t="shared" si="66"/>
        <v/>
      </c>
      <c r="M44" s="1" t="str">
        <f t="shared" si="67"/>
        <v/>
      </c>
      <c r="N44" s="1" t="str">
        <f t="shared" si="68"/>
        <v/>
      </c>
      <c r="O44" s="47" t="str">
        <f t="shared" si="9"/>
        <v/>
      </c>
      <c r="P44" s="19" t="str">
        <f t="shared" si="69"/>
        <v/>
      </c>
      <c r="Q44" s="19" t="str">
        <f t="shared" si="70"/>
        <v/>
      </c>
      <c r="R44" s="19" t="str">
        <f t="shared" si="71"/>
        <v/>
      </c>
      <c r="S44" s="19" t="str">
        <f t="shared" si="72"/>
        <v/>
      </c>
      <c r="U44" s="1" t="str">
        <f t="shared" si="73"/>
        <v/>
      </c>
      <c r="V44" s="1" t="str">
        <f t="shared" si="74"/>
        <v/>
      </c>
      <c r="W44" s="1" t="str">
        <f t="shared" si="75"/>
        <v/>
      </c>
      <c r="X44" s="1" t="str">
        <f t="shared" si="76"/>
        <v/>
      </c>
      <c r="Y44" s="1" t="str">
        <f t="shared" si="77"/>
        <v/>
      </c>
      <c r="Z44" s="1" t="str">
        <f t="shared" si="78"/>
        <v/>
      </c>
      <c r="AB44" s="19" t="str">
        <f t="shared" si="79"/>
        <v/>
      </c>
      <c r="AC44" s="19" t="str">
        <f t="shared" si="80"/>
        <v/>
      </c>
      <c r="AD44" s="19" t="str">
        <f t="shared" si="81"/>
        <v/>
      </c>
      <c r="AH44" s="1" t="str">
        <f t="shared" si="22"/>
        <v/>
      </c>
      <c r="AI44" s="1" t="str">
        <f t="shared" si="23"/>
        <v/>
      </c>
      <c r="AJ44" s="1" t="str">
        <f t="shared" si="24"/>
        <v/>
      </c>
    </row>
    <row r="45" spans="1:36" x14ac:dyDescent="0.3">
      <c r="A45" s="42"/>
      <c r="B45" s="42"/>
      <c r="C45" s="42"/>
      <c r="D45" s="1" t="str">
        <f>IFERROR(VLOOKUP(AG45,Lookups!C:F,4,FALSE),"")</f>
        <v/>
      </c>
      <c r="E45" s="1" t="str">
        <f t="shared" si="2"/>
        <v/>
      </c>
      <c r="F45" s="1" t="str">
        <f t="shared" si="44"/>
        <v/>
      </c>
      <c r="G45" s="1" t="str">
        <f>IFERROR(VLOOKUP(B45,Lookups!H:L,5,FALSE),"")</f>
        <v/>
      </c>
      <c r="H45" s="18" t="str">
        <f t="shared" si="45"/>
        <v/>
      </c>
      <c r="I45" s="40"/>
      <c r="J45" s="40"/>
      <c r="K45" s="18" t="str">
        <f t="shared" si="46"/>
        <v/>
      </c>
      <c r="L45" s="1" t="str">
        <f t="shared" si="47"/>
        <v/>
      </c>
      <c r="M45" s="1" t="str">
        <f t="shared" si="48"/>
        <v/>
      </c>
      <c r="N45" s="1" t="str">
        <f t="shared" si="49"/>
        <v/>
      </c>
      <c r="O45" s="47" t="str">
        <f t="shared" si="9"/>
        <v/>
      </c>
      <c r="P45" s="19" t="str">
        <f t="shared" si="50"/>
        <v/>
      </c>
      <c r="Q45" s="19" t="str">
        <f t="shared" si="51"/>
        <v/>
      </c>
      <c r="R45" s="19" t="str">
        <f t="shared" si="52"/>
        <v/>
      </c>
      <c r="S45" s="19" t="str">
        <f t="shared" si="53"/>
        <v/>
      </c>
      <c r="U45" s="1" t="str">
        <f t="shared" si="54"/>
        <v/>
      </c>
      <c r="V45" s="1" t="str">
        <f t="shared" si="55"/>
        <v/>
      </c>
      <c r="W45" s="1" t="str">
        <f t="shared" si="56"/>
        <v/>
      </c>
      <c r="X45" s="1" t="str">
        <f t="shared" si="57"/>
        <v/>
      </c>
      <c r="Y45" s="1" t="str">
        <f t="shared" si="58"/>
        <v/>
      </c>
      <c r="Z45" s="1" t="str">
        <f t="shared" si="59"/>
        <v/>
      </c>
      <c r="AB45" s="19" t="str">
        <f t="shared" si="60"/>
        <v/>
      </c>
      <c r="AC45" s="19" t="str">
        <f t="shared" si="61"/>
        <v/>
      </c>
      <c r="AD45" s="19" t="str">
        <f t="shared" si="62"/>
        <v/>
      </c>
      <c r="AH45" s="1" t="str">
        <f t="shared" si="22"/>
        <v/>
      </c>
      <c r="AI45" s="1" t="str">
        <f t="shared" si="23"/>
        <v/>
      </c>
      <c r="AJ45" s="1" t="str">
        <f t="shared" si="24"/>
        <v/>
      </c>
    </row>
    <row r="46" spans="1:36" x14ac:dyDescent="0.3">
      <c r="A46" s="42"/>
      <c r="B46" s="42"/>
      <c r="C46" s="42"/>
      <c r="D46" s="1" t="str">
        <f>IFERROR(VLOOKUP(AG46,Lookups!C:F,4,FALSE),"")</f>
        <v/>
      </c>
      <c r="E46" s="1" t="str">
        <f t="shared" si="2"/>
        <v/>
      </c>
      <c r="F46" s="1" t="str">
        <f t="shared" si="44"/>
        <v/>
      </c>
      <c r="G46" s="1" t="str">
        <f>IFERROR(VLOOKUP(B46,Lookups!H:L,5,FALSE),"")</f>
        <v/>
      </c>
      <c r="H46" s="18" t="str">
        <f t="shared" si="45"/>
        <v/>
      </c>
      <c r="I46" s="40"/>
      <c r="J46" s="40"/>
      <c r="K46" s="18" t="str">
        <f t="shared" si="46"/>
        <v/>
      </c>
      <c r="L46" s="1" t="str">
        <f t="shared" si="47"/>
        <v/>
      </c>
      <c r="M46" s="1" t="str">
        <f t="shared" si="48"/>
        <v/>
      </c>
      <c r="N46" s="1" t="str">
        <f t="shared" si="49"/>
        <v/>
      </c>
      <c r="O46" s="47" t="str">
        <f t="shared" si="9"/>
        <v/>
      </c>
      <c r="P46" s="19" t="str">
        <f t="shared" si="50"/>
        <v/>
      </c>
      <c r="Q46" s="19" t="str">
        <f t="shared" si="51"/>
        <v/>
      </c>
      <c r="R46" s="19" t="str">
        <f t="shared" si="52"/>
        <v/>
      </c>
      <c r="S46" s="19" t="str">
        <f t="shared" si="53"/>
        <v/>
      </c>
      <c r="U46" s="1" t="str">
        <f t="shared" si="54"/>
        <v/>
      </c>
      <c r="V46" s="1" t="str">
        <f t="shared" si="55"/>
        <v/>
      </c>
      <c r="W46" s="1" t="str">
        <f t="shared" si="56"/>
        <v/>
      </c>
      <c r="X46" s="1" t="str">
        <f t="shared" si="57"/>
        <v/>
      </c>
      <c r="Y46" s="1" t="str">
        <f t="shared" si="58"/>
        <v/>
      </c>
      <c r="Z46" s="1" t="str">
        <f t="shared" si="59"/>
        <v/>
      </c>
      <c r="AB46" s="19" t="str">
        <f t="shared" si="60"/>
        <v/>
      </c>
      <c r="AC46" s="19" t="str">
        <f t="shared" si="61"/>
        <v/>
      </c>
      <c r="AD46" s="19" t="str">
        <f t="shared" si="62"/>
        <v/>
      </c>
      <c r="AH46" s="1" t="str">
        <f t="shared" si="22"/>
        <v/>
      </c>
      <c r="AI46" s="1" t="str">
        <f t="shared" si="23"/>
        <v/>
      </c>
      <c r="AJ46" s="1" t="str">
        <f t="shared" si="24"/>
        <v/>
      </c>
    </row>
    <row r="47" spans="1:36" x14ac:dyDescent="0.3">
      <c r="A47" s="42"/>
      <c r="B47" s="42"/>
      <c r="C47" s="42"/>
      <c r="D47" s="1" t="str">
        <f>IFERROR(VLOOKUP(AG47,Lookups!C:F,4,FALSE),"")</f>
        <v/>
      </c>
      <c r="E47" s="1" t="str">
        <f t="shared" si="2"/>
        <v/>
      </c>
      <c r="F47" s="1" t="str">
        <f t="shared" si="44"/>
        <v/>
      </c>
      <c r="G47" s="1" t="str">
        <f>IFERROR(VLOOKUP(B47,Lookups!H:L,5,FALSE),"")</f>
        <v/>
      </c>
      <c r="H47" s="18" t="str">
        <f t="shared" si="45"/>
        <v/>
      </c>
      <c r="I47" s="40"/>
      <c r="J47" s="40"/>
      <c r="K47" s="18" t="str">
        <f t="shared" si="46"/>
        <v/>
      </c>
      <c r="L47" s="1" t="str">
        <f t="shared" si="47"/>
        <v/>
      </c>
      <c r="M47" s="1" t="str">
        <f t="shared" si="48"/>
        <v/>
      </c>
      <c r="N47" s="1" t="str">
        <f t="shared" si="49"/>
        <v/>
      </c>
      <c r="O47" s="47" t="str">
        <f t="shared" si="9"/>
        <v/>
      </c>
      <c r="P47" s="19" t="str">
        <f t="shared" si="50"/>
        <v/>
      </c>
      <c r="Q47" s="19" t="str">
        <f t="shared" si="51"/>
        <v/>
      </c>
      <c r="R47" s="19" t="str">
        <f t="shared" si="52"/>
        <v/>
      </c>
      <c r="S47" s="19" t="str">
        <f t="shared" si="53"/>
        <v/>
      </c>
      <c r="U47" s="1" t="str">
        <f t="shared" si="54"/>
        <v/>
      </c>
      <c r="V47" s="1" t="str">
        <f t="shared" si="55"/>
        <v/>
      </c>
      <c r="W47" s="1" t="str">
        <f t="shared" si="56"/>
        <v/>
      </c>
      <c r="X47" s="1" t="str">
        <f t="shared" si="57"/>
        <v/>
      </c>
      <c r="Y47" s="1" t="str">
        <f t="shared" si="58"/>
        <v/>
      </c>
      <c r="Z47" s="1" t="str">
        <f t="shared" si="59"/>
        <v/>
      </c>
      <c r="AB47" s="19" t="str">
        <f t="shared" si="60"/>
        <v/>
      </c>
      <c r="AC47" s="19" t="str">
        <f t="shared" si="61"/>
        <v/>
      </c>
      <c r="AD47" s="19" t="str">
        <f t="shared" si="62"/>
        <v/>
      </c>
      <c r="AH47" s="1" t="str">
        <f t="shared" si="22"/>
        <v/>
      </c>
      <c r="AI47" s="1" t="str">
        <f t="shared" si="23"/>
        <v/>
      </c>
      <c r="AJ47" s="1" t="str">
        <f t="shared" si="24"/>
        <v/>
      </c>
    </row>
    <row r="48" spans="1:36" x14ac:dyDescent="0.3">
      <c r="A48" s="42"/>
      <c r="B48" s="42"/>
      <c r="C48" s="42"/>
      <c r="D48" s="1" t="str">
        <f>IFERROR(VLOOKUP(AG48,Lookups!C:F,4,FALSE),"")</f>
        <v/>
      </c>
      <c r="E48" s="1" t="str">
        <f t="shared" si="2"/>
        <v/>
      </c>
      <c r="F48" s="1" t="str">
        <f t="shared" si="44"/>
        <v/>
      </c>
      <c r="G48" s="1" t="str">
        <f>IFERROR(VLOOKUP(B48,Lookups!H:L,5,FALSE),"")</f>
        <v/>
      </c>
      <c r="H48" s="18" t="str">
        <f t="shared" si="45"/>
        <v/>
      </c>
      <c r="I48" s="40"/>
      <c r="J48" s="40"/>
      <c r="K48" s="18" t="str">
        <f t="shared" si="46"/>
        <v/>
      </c>
      <c r="L48" s="1" t="str">
        <f t="shared" si="47"/>
        <v/>
      </c>
      <c r="M48" s="1" t="str">
        <f t="shared" si="48"/>
        <v/>
      </c>
      <c r="N48" s="1" t="str">
        <f t="shared" si="49"/>
        <v/>
      </c>
      <c r="O48" s="47" t="str">
        <f t="shared" si="9"/>
        <v/>
      </c>
      <c r="P48" s="19" t="str">
        <f t="shared" si="50"/>
        <v/>
      </c>
      <c r="Q48" s="19" t="str">
        <f t="shared" si="51"/>
        <v/>
      </c>
      <c r="R48" s="19" t="str">
        <f t="shared" si="52"/>
        <v/>
      </c>
      <c r="S48" s="19" t="str">
        <f t="shared" si="53"/>
        <v/>
      </c>
      <c r="U48" s="1" t="str">
        <f t="shared" si="54"/>
        <v/>
      </c>
      <c r="V48" s="1" t="str">
        <f t="shared" si="55"/>
        <v/>
      </c>
      <c r="W48" s="1" t="str">
        <f t="shared" si="56"/>
        <v/>
      </c>
      <c r="X48" s="1" t="str">
        <f t="shared" si="57"/>
        <v/>
      </c>
      <c r="Y48" s="1" t="str">
        <f t="shared" si="58"/>
        <v/>
      </c>
      <c r="Z48" s="1" t="str">
        <f t="shared" si="59"/>
        <v/>
      </c>
      <c r="AB48" s="19" t="str">
        <f t="shared" si="60"/>
        <v/>
      </c>
      <c r="AC48" s="19" t="str">
        <f t="shared" si="61"/>
        <v/>
      </c>
      <c r="AD48" s="19" t="str">
        <f t="shared" si="62"/>
        <v/>
      </c>
      <c r="AH48" s="1" t="str">
        <f t="shared" si="22"/>
        <v/>
      </c>
      <c r="AI48" s="1" t="str">
        <f t="shared" si="23"/>
        <v/>
      </c>
      <c r="AJ48" s="1" t="str">
        <f t="shared" si="24"/>
        <v/>
      </c>
    </row>
    <row r="49" spans="1:36" x14ac:dyDescent="0.3">
      <c r="A49" s="43"/>
      <c r="B49" s="43"/>
      <c r="C49" s="43"/>
      <c r="D49" s="20" t="str">
        <f>IFERROR(VLOOKUP(AG49,Lookups!C:F,4,FALSE),"")</f>
        <v/>
      </c>
      <c r="E49" s="20" t="str">
        <f t="shared" si="2"/>
        <v/>
      </c>
      <c r="F49" s="20" t="str">
        <f t="shared" si="44"/>
        <v/>
      </c>
      <c r="G49" s="20" t="str">
        <f>IFERROR(VLOOKUP(B49,Lookups!H:L,5,FALSE),"")</f>
        <v/>
      </c>
      <c r="H49" s="21" t="str">
        <f t="shared" si="45"/>
        <v/>
      </c>
      <c r="I49" s="41"/>
      <c r="J49" s="41"/>
      <c r="K49" s="21" t="str">
        <f t="shared" si="46"/>
        <v/>
      </c>
      <c r="L49" s="20" t="str">
        <f t="shared" si="47"/>
        <v/>
      </c>
      <c r="M49" s="20" t="str">
        <f t="shared" si="48"/>
        <v/>
      </c>
      <c r="N49" s="20" t="str">
        <f t="shared" si="49"/>
        <v/>
      </c>
      <c r="O49" s="47" t="str">
        <f t="shared" si="9"/>
        <v/>
      </c>
      <c r="P49" s="22" t="str">
        <f t="shared" si="50"/>
        <v/>
      </c>
      <c r="Q49" s="22" t="str">
        <f t="shared" si="51"/>
        <v/>
      </c>
      <c r="R49" s="22" t="str">
        <f t="shared" si="52"/>
        <v/>
      </c>
      <c r="S49" s="22" t="str">
        <f t="shared" si="53"/>
        <v/>
      </c>
      <c r="T49" s="20"/>
      <c r="U49" s="20" t="str">
        <f t="shared" si="54"/>
        <v/>
      </c>
      <c r="V49" s="20" t="str">
        <f t="shared" si="55"/>
        <v/>
      </c>
      <c r="W49" s="20" t="str">
        <f t="shared" si="56"/>
        <v/>
      </c>
      <c r="X49" s="20" t="str">
        <f t="shared" si="57"/>
        <v/>
      </c>
      <c r="Y49" s="20" t="str">
        <f t="shared" si="58"/>
        <v/>
      </c>
      <c r="Z49" s="20" t="str">
        <f t="shared" si="59"/>
        <v/>
      </c>
      <c r="AA49" s="20"/>
      <c r="AB49" s="22" t="str">
        <f t="shared" si="60"/>
        <v/>
      </c>
      <c r="AC49" s="22" t="str">
        <f t="shared" si="61"/>
        <v/>
      </c>
      <c r="AD49" s="22" t="str">
        <f t="shared" si="62"/>
        <v/>
      </c>
      <c r="AH49" s="1" t="str">
        <f t="shared" si="22"/>
        <v/>
      </c>
      <c r="AI49" s="1" t="str">
        <f t="shared" si="23"/>
        <v/>
      </c>
      <c r="AJ49" s="1" t="str">
        <f t="shared" si="24"/>
        <v/>
      </c>
    </row>
    <row r="50" spans="1:36" x14ac:dyDescent="0.3">
      <c r="A50" s="51" t="s">
        <v>164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3"/>
    </row>
    <row r="51" spans="1:36" x14ac:dyDescent="0.3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6"/>
    </row>
    <row r="52" spans="1:36" x14ac:dyDescent="0.3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9"/>
    </row>
  </sheetData>
  <sheetProtection algorithmName="SHA-512" hashValue="2ZrwK8BUXVepYKyuAIQjLnQ5iPuxVM0Ww85qrvHjyRStkvoKPpM7dwvHAsIMegk3Ox8gOk3iwIeioqTAIO7yEA==" saltValue="ZvPf3L4zFikC41Oy58R2Sg==" spinCount="100000" sheet="1" objects="1" scenarios="1" selectLockedCells="1"/>
  <protectedRanges>
    <protectedRange sqref="B2:F2" name="Range3"/>
    <protectedRange sqref="I6:J49" name="Depths"/>
    <protectedRange sqref="A6:C49" name="Pipe details"/>
  </protectedRanges>
  <mergeCells count="6">
    <mergeCell ref="A50:AD52"/>
    <mergeCell ref="AH2:AJ2"/>
    <mergeCell ref="U2:Z2"/>
    <mergeCell ref="AB2:AD2"/>
    <mergeCell ref="P2:S2"/>
    <mergeCell ref="B2:F2"/>
  </mergeCells>
  <phoneticPr fontId="6" type="noConversion"/>
  <conditionalFormatting sqref="O6:O49">
    <cfRule type="cellIs" dxfId="1" priority="1" operator="equal">
      <formula>"W"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&amp;LCalculations are in accordance with AS/NZS2566
&amp;CCopyright INFRAPIPE Ltd.&amp;RPrinted on:&amp;D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351AB4-DC4E-47DB-B2D3-ED6C85D55D9A}">
          <x14:formula1>
            <xm:f>Lookups!$H$5:$H$21</xm:f>
          </x14:formula1>
          <xm:sqref>B6:B49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BBCC9-8EF6-478B-B422-4964F85B4BEB}">
  <sheetPr>
    <pageSetUpPr fitToPage="1"/>
  </sheetPr>
  <dimension ref="A1:AG53"/>
  <sheetViews>
    <sheetView zoomScale="96" zoomScaleNormal="96" workbookViewId="0">
      <selection activeCell="O14" sqref="O14"/>
    </sheetView>
  </sheetViews>
  <sheetFormatPr defaultColWidth="9.140625" defaultRowHeight="15" x14ac:dyDescent="0.3"/>
  <cols>
    <col min="1" max="1" width="9.140625" style="1"/>
    <col min="2" max="2" width="8" style="1" customWidth="1"/>
    <col min="3" max="3" width="4.7109375" style="1" customWidth="1"/>
    <col min="4" max="8" width="8.85546875" style="1" customWidth="1"/>
    <col min="9" max="10" width="8.140625" style="1" customWidth="1"/>
    <col min="11" max="14" width="8.42578125" style="1" customWidth="1"/>
    <col min="15" max="15" width="2.7109375" style="1" customWidth="1"/>
    <col min="16" max="19" width="8.140625" style="1" customWidth="1"/>
    <col min="20" max="20" width="2.7109375" style="1" customWidth="1"/>
    <col min="21" max="26" width="7.5703125" style="1" customWidth="1"/>
    <col min="27" max="27" width="2.7109375" style="1" customWidth="1"/>
    <col min="28" max="30" width="8" style="1" customWidth="1"/>
    <col min="31" max="31" width="9.140625" style="1"/>
    <col min="32" max="33" width="9.140625" style="1" hidden="1" customWidth="1"/>
    <col min="34" max="16384" width="9.140625" style="1"/>
  </cols>
  <sheetData>
    <row r="1" spans="1:33" ht="27.75" x14ac:dyDescent="0.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8"/>
    </row>
    <row r="2" spans="1:33" x14ac:dyDescent="0.3">
      <c r="A2" s="29" t="s">
        <v>101</v>
      </c>
      <c r="B2" s="63" t="s">
        <v>155</v>
      </c>
      <c r="C2" s="63"/>
      <c r="D2" s="63"/>
      <c r="E2" s="63"/>
      <c r="F2" s="63"/>
      <c r="P2" s="60" t="s">
        <v>100</v>
      </c>
      <c r="Q2" s="61"/>
      <c r="R2" s="61"/>
      <c r="S2" s="62"/>
      <c r="U2" s="60" t="s">
        <v>98</v>
      </c>
      <c r="V2" s="61"/>
      <c r="W2" s="61"/>
      <c r="X2" s="61"/>
      <c r="Y2" s="61"/>
      <c r="Z2" s="62"/>
      <c r="AB2" s="60" t="s">
        <v>99</v>
      </c>
      <c r="AC2" s="61"/>
      <c r="AD2" s="62"/>
    </row>
    <row r="3" spans="1:33" x14ac:dyDescent="0.3">
      <c r="A3" s="29"/>
      <c r="B3" s="25"/>
      <c r="C3" s="25"/>
      <c r="D3" s="25"/>
      <c r="E3" s="25"/>
      <c r="F3" s="25"/>
      <c r="P3" s="23"/>
      <c r="Q3" s="23"/>
      <c r="R3" s="23"/>
      <c r="S3" s="23"/>
      <c r="U3" s="23"/>
      <c r="V3" s="23"/>
      <c r="W3" s="23"/>
      <c r="X3" s="23"/>
      <c r="Y3" s="23"/>
      <c r="Z3" s="23"/>
      <c r="AB3" s="23"/>
      <c r="AC3" s="23"/>
      <c r="AD3" s="30"/>
    </row>
    <row r="4" spans="1:33" x14ac:dyDescent="0.3">
      <c r="A4" s="29" t="s">
        <v>118</v>
      </c>
      <c r="B4" s="63"/>
      <c r="C4" s="63"/>
      <c r="D4" s="63"/>
      <c r="E4" s="63"/>
      <c r="F4" s="63"/>
      <c r="P4" s="23"/>
      <c r="Q4" s="23"/>
      <c r="R4" s="23"/>
      <c r="S4" s="23"/>
      <c r="U4" s="23"/>
      <c r="V4" s="23"/>
      <c r="W4" s="23"/>
      <c r="X4" s="23"/>
      <c r="Y4" s="23"/>
      <c r="Z4" s="23"/>
      <c r="AB4" s="23"/>
      <c r="AC4" s="23"/>
      <c r="AD4" s="30"/>
    </row>
    <row r="5" spans="1:33" x14ac:dyDescent="0.3">
      <c r="A5" s="29"/>
      <c r="B5" s="25"/>
      <c r="C5" s="25"/>
      <c r="D5" s="25"/>
      <c r="E5" s="25"/>
      <c r="F5" s="25"/>
      <c r="P5" s="23"/>
      <c r="Q5" s="23"/>
      <c r="R5" s="23"/>
      <c r="S5" s="23"/>
      <c r="U5" s="23"/>
      <c r="V5" s="23"/>
      <c r="W5" s="23"/>
      <c r="X5" s="23"/>
      <c r="Y5" s="23"/>
      <c r="Z5" s="23"/>
      <c r="AB5" s="23"/>
      <c r="AC5" s="23"/>
      <c r="AD5" s="30"/>
    </row>
    <row r="6" spans="1:33" ht="15.75" thickBot="1" x14ac:dyDescent="0.35">
      <c r="A6" s="29" t="s">
        <v>103</v>
      </c>
      <c r="AD6" s="31"/>
    </row>
    <row r="7" spans="1:33" ht="39.75" thickTop="1" thickBot="1" x14ac:dyDescent="0.35">
      <c r="A7" s="32" t="s">
        <v>119</v>
      </c>
      <c r="B7" s="13" t="s">
        <v>13</v>
      </c>
      <c r="C7" s="14" t="s">
        <v>2</v>
      </c>
      <c r="D7" s="14" t="s">
        <v>12</v>
      </c>
      <c r="E7" s="14" t="s">
        <v>11</v>
      </c>
      <c r="F7" s="14" t="s">
        <v>10</v>
      </c>
      <c r="G7" s="14" t="s">
        <v>14</v>
      </c>
      <c r="H7" s="15" t="s">
        <v>15</v>
      </c>
      <c r="I7" s="14" t="s">
        <v>16</v>
      </c>
      <c r="J7" s="14" t="s">
        <v>108</v>
      </c>
      <c r="K7" s="14" t="s">
        <v>109</v>
      </c>
      <c r="L7" s="14" t="s">
        <v>114</v>
      </c>
      <c r="M7" s="14" t="s">
        <v>108</v>
      </c>
      <c r="N7" s="14" t="s">
        <v>110</v>
      </c>
      <c r="P7" s="14" t="s">
        <v>97</v>
      </c>
      <c r="Q7" s="14" t="s">
        <v>88</v>
      </c>
      <c r="R7" s="14" t="s">
        <v>90</v>
      </c>
      <c r="S7" s="14" t="s">
        <v>89</v>
      </c>
      <c r="T7" s="17"/>
      <c r="U7" s="13" t="s">
        <v>91</v>
      </c>
      <c r="V7" s="14" t="s">
        <v>92</v>
      </c>
      <c r="W7" s="14" t="s">
        <v>93</v>
      </c>
      <c r="X7" s="14" t="s">
        <v>94</v>
      </c>
      <c r="Y7" s="14" t="s">
        <v>95</v>
      </c>
      <c r="Z7" s="16" t="s">
        <v>96</v>
      </c>
      <c r="AA7" s="17"/>
      <c r="AB7" s="14" t="s">
        <v>88</v>
      </c>
      <c r="AC7" s="14" t="s">
        <v>90</v>
      </c>
      <c r="AD7" s="33" t="s">
        <v>89</v>
      </c>
    </row>
    <row r="8" spans="1:33" x14ac:dyDescent="0.3">
      <c r="A8" s="44"/>
      <c r="B8" s="42">
        <v>1000</v>
      </c>
      <c r="C8" s="42">
        <v>5</v>
      </c>
      <c r="D8" s="1">
        <f>IFERROR(VLOOKUP(AG8,Lookups!C:F,4,FALSE),"")</f>
        <v>1146</v>
      </c>
      <c r="E8" s="1">
        <f>IFERROR(IF(D8&gt;1500,0.25*D8,IF(D8&lt;1000,300,350)),"")</f>
        <v>350</v>
      </c>
      <c r="F8" s="1">
        <f>IF(B8="","",150)</f>
        <v>150</v>
      </c>
      <c r="G8" s="1">
        <f>IFERROR(VLOOKUP(B8,Lookups!H:L,5,FALSE),"")</f>
        <v>200</v>
      </c>
      <c r="H8" s="18">
        <f>IF(B8="","",D8+(2*E8))</f>
        <v>1846</v>
      </c>
      <c r="I8" s="40"/>
      <c r="J8" s="40">
        <v>1000</v>
      </c>
      <c r="K8" s="18">
        <f>IF(I8="",IF(J8="","",J8+D8+F8),I8+((D8-B8)/2)+150)</f>
        <v>2296</v>
      </c>
      <c r="L8" s="1">
        <f>IFERROR(IF(I8="",K8-150-((D8-B8)/2),I8),"")</f>
        <v>2073</v>
      </c>
      <c r="M8" s="1">
        <f>IFERROR(IF(J8="",K8-F8-D8,J8),"")</f>
        <v>1000</v>
      </c>
      <c r="N8" s="1">
        <f>IFERROR(M8-G8,"")</f>
        <v>800</v>
      </c>
      <c r="O8" s="47" t="str">
        <f>IF(I8="","",IF(J8="","","W"))</f>
        <v/>
      </c>
      <c r="P8" s="19">
        <f>IFERROR(POWER((D8/2000),2)*3.14,"")</f>
        <v>1.0309530599999999</v>
      </c>
      <c r="Q8" s="19">
        <f>IFERROR((K8/1000)*(H8/1000),"")</f>
        <v>4.238416</v>
      </c>
      <c r="R8" s="19">
        <f>IFERROR(((H8/1000)*((D8+F8+G8)/1000))-(POWER((D8/2000),2)*3.14),"")</f>
        <v>1.7306629400000002</v>
      </c>
      <c r="S8" s="19">
        <f>IFERROR((M8/1000)*((H8-G8)/1000),"")</f>
        <v>1.6459999999999999</v>
      </c>
      <c r="U8" s="1">
        <f>IFERROR(V8+(M8*2),"")</f>
        <v>5392</v>
      </c>
      <c r="V8" s="1">
        <f>IFERROR(W8+(G8*2),"")</f>
        <v>3392</v>
      </c>
      <c r="W8" s="1">
        <f>IFERROR(X8+D8,"")</f>
        <v>2992</v>
      </c>
      <c r="X8" s="1">
        <f>IFERROR(IF(H8="","",H8),"")</f>
        <v>1846</v>
      </c>
      <c r="Y8" s="1">
        <f>IFERROR(X8-D8,"")</f>
        <v>700</v>
      </c>
      <c r="Z8" s="1">
        <f>IFERROR(Y8-F8-F8,"")</f>
        <v>400</v>
      </c>
      <c r="AB8" s="19">
        <f>IFERROR((((U8-Z8)/2000)+0.4)*K8/1000,"")</f>
        <v>6.6492159999999991</v>
      </c>
      <c r="AC8" s="19">
        <f>IFERROR(AB8-AD8-((POWER(D8/2000,2))*3.14),"")</f>
        <v>2.104662939999999</v>
      </c>
      <c r="AD8" s="34">
        <f>IFERROR((N8/1000)*((U8+V8)/2000),"")</f>
        <v>3.5136000000000003</v>
      </c>
      <c r="AF8" s="1">
        <f>ROUNDUP(C8/4,0)*4</f>
        <v>8</v>
      </c>
      <c r="AG8" s="1" t="str">
        <f t="shared" ref="AG8" si="0">CONCATENATE(B8,"-",AF8)</f>
        <v>1000-8</v>
      </c>
    </row>
    <row r="9" spans="1:33" x14ac:dyDescent="0.3">
      <c r="A9" s="29"/>
      <c r="H9" s="18"/>
      <c r="K9" s="18"/>
      <c r="P9" s="19"/>
      <c r="Q9" s="19"/>
      <c r="R9" s="19"/>
      <c r="S9" s="19"/>
      <c r="AB9" s="19"/>
      <c r="AC9" s="19"/>
      <c r="AD9" s="34"/>
    </row>
    <row r="10" spans="1:33" x14ac:dyDescent="0.3">
      <c r="A10" s="29"/>
      <c r="H10" s="18"/>
      <c r="K10" s="18"/>
      <c r="P10" s="19"/>
      <c r="Q10" s="19"/>
      <c r="R10" s="19"/>
      <c r="S10" s="19"/>
      <c r="AB10" s="19"/>
      <c r="AC10" s="19"/>
      <c r="AD10" s="34"/>
    </row>
    <row r="11" spans="1:33" x14ac:dyDescent="0.3">
      <c r="A11" s="29"/>
      <c r="H11" s="18"/>
      <c r="K11" s="18"/>
      <c r="AB11" s="19"/>
      <c r="AC11" s="19"/>
      <c r="AD11" s="34"/>
    </row>
    <row r="12" spans="1:33" x14ac:dyDescent="0.3">
      <c r="A12" s="29"/>
      <c r="H12" s="18"/>
      <c r="K12" s="18"/>
      <c r="AB12" s="19"/>
      <c r="AC12" s="19"/>
      <c r="AD12" s="34"/>
    </row>
    <row r="13" spans="1:33" x14ac:dyDescent="0.3">
      <c r="A13" s="29"/>
      <c r="H13" s="18"/>
      <c r="K13" s="18"/>
      <c r="AB13" s="19"/>
      <c r="AC13" s="19"/>
      <c r="AD13" s="34"/>
    </row>
    <row r="14" spans="1:33" x14ac:dyDescent="0.3">
      <c r="A14" s="29"/>
      <c r="H14" s="18"/>
      <c r="K14" s="18"/>
      <c r="AB14" s="19"/>
      <c r="AC14" s="19"/>
      <c r="AD14" s="34"/>
    </row>
    <row r="15" spans="1:33" x14ac:dyDescent="0.3">
      <c r="A15" s="29"/>
      <c r="H15" s="18"/>
      <c r="K15" s="18"/>
      <c r="AB15" s="19"/>
      <c r="AC15" s="19"/>
      <c r="AD15" s="34"/>
    </row>
    <row r="16" spans="1:33" x14ac:dyDescent="0.3">
      <c r="A16" s="29"/>
      <c r="H16" s="18"/>
      <c r="K16" s="18"/>
      <c r="AB16" s="19"/>
      <c r="AC16" s="19"/>
      <c r="AD16" s="34"/>
    </row>
    <row r="17" spans="1:30" x14ac:dyDescent="0.3">
      <c r="A17" s="29"/>
      <c r="H17" s="18"/>
      <c r="K17" s="18"/>
      <c r="P17" s="20" t="s">
        <v>120</v>
      </c>
      <c r="Q17" s="20"/>
      <c r="R17" s="20"/>
      <c r="S17" s="20"/>
      <c r="V17" s="20" t="s">
        <v>121</v>
      </c>
      <c r="W17" s="20"/>
      <c r="X17" s="20"/>
      <c r="AB17" s="19"/>
      <c r="AC17" s="19"/>
      <c r="AD17" s="34"/>
    </row>
    <row r="18" spans="1:30" x14ac:dyDescent="0.3">
      <c r="A18" s="29"/>
      <c r="H18" s="18"/>
      <c r="K18" s="18"/>
      <c r="P18" s="35" t="s">
        <v>104</v>
      </c>
      <c r="Q18" s="35"/>
      <c r="R18" s="35"/>
      <c r="S18" s="36">
        <f>B8</f>
        <v>1000</v>
      </c>
      <c r="V18" s="18" t="s">
        <v>122</v>
      </c>
      <c r="W18" s="18"/>
      <c r="X18" s="45">
        <v>0</v>
      </c>
      <c r="AB18" s="19"/>
      <c r="AC18" s="19"/>
      <c r="AD18" s="34"/>
    </row>
    <row r="19" spans="1:30" x14ac:dyDescent="0.3">
      <c r="A19" s="29"/>
      <c r="H19" s="18"/>
      <c r="K19" s="18"/>
      <c r="P19" s="35" t="s">
        <v>105</v>
      </c>
      <c r="Q19" s="35"/>
      <c r="R19" s="35"/>
      <c r="S19" s="36">
        <f>D8</f>
        <v>1146</v>
      </c>
      <c r="V19" s="18" t="s">
        <v>123</v>
      </c>
      <c r="W19" s="18"/>
      <c r="X19" s="45">
        <v>0</v>
      </c>
      <c r="AB19" s="19"/>
      <c r="AC19" s="19"/>
      <c r="AD19" s="34"/>
    </row>
    <row r="20" spans="1:30" x14ac:dyDescent="0.3">
      <c r="A20" s="29"/>
      <c r="H20" s="18"/>
      <c r="K20" s="18"/>
      <c r="P20" s="35" t="s">
        <v>106</v>
      </c>
      <c r="Q20" s="35"/>
      <c r="R20" s="35"/>
      <c r="S20" s="36">
        <f>E8</f>
        <v>350</v>
      </c>
      <c r="V20" s="18" t="s">
        <v>124</v>
      </c>
      <c r="W20" s="18"/>
      <c r="X20" s="45">
        <v>0</v>
      </c>
      <c r="AB20" s="19"/>
      <c r="AC20" s="19"/>
      <c r="AD20" s="34"/>
    </row>
    <row r="21" spans="1:30" x14ac:dyDescent="0.3">
      <c r="A21" s="29"/>
      <c r="H21" s="18"/>
      <c r="K21" s="18"/>
      <c r="P21" s="37" t="s">
        <v>117</v>
      </c>
      <c r="Q21" s="35"/>
      <c r="R21" s="35"/>
      <c r="S21" s="36">
        <f>H8</f>
        <v>1846</v>
      </c>
      <c r="AB21" s="19"/>
      <c r="AC21" s="19"/>
      <c r="AD21" s="34"/>
    </row>
    <row r="22" spans="1:30" x14ac:dyDescent="0.3">
      <c r="A22" s="29"/>
      <c r="H22" s="18"/>
      <c r="K22" s="18"/>
      <c r="AB22" s="19"/>
      <c r="AC22" s="19"/>
      <c r="AD22" s="34"/>
    </row>
    <row r="23" spans="1:30" x14ac:dyDescent="0.3">
      <c r="A23" s="29"/>
      <c r="H23" s="18"/>
      <c r="K23" s="18"/>
      <c r="P23" s="35" t="s">
        <v>107</v>
      </c>
      <c r="Q23" s="35"/>
      <c r="R23" s="35"/>
      <c r="S23" s="36">
        <f>K8</f>
        <v>2296</v>
      </c>
      <c r="AB23" s="19"/>
      <c r="AC23" s="19"/>
      <c r="AD23" s="34"/>
    </row>
    <row r="24" spans="1:30" x14ac:dyDescent="0.3">
      <c r="A24" s="29"/>
      <c r="H24" s="18"/>
      <c r="K24" s="18"/>
      <c r="P24" s="35" t="s">
        <v>111</v>
      </c>
      <c r="Q24" s="35"/>
      <c r="R24" s="35"/>
      <c r="S24" s="36">
        <f>F8</f>
        <v>150</v>
      </c>
      <c r="AB24" s="19"/>
      <c r="AC24" s="19"/>
      <c r="AD24" s="34"/>
    </row>
    <row r="25" spans="1:30" x14ac:dyDescent="0.3">
      <c r="A25" s="29"/>
      <c r="H25" s="18"/>
      <c r="K25" s="18"/>
      <c r="P25" s="35" t="s">
        <v>112</v>
      </c>
      <c r="Q25" s="35"/>
      <c r="R25" s="35"/>
      <c r="S25" s="36">
        <f>G8</f>
        <v>200</v>
      </c>
      <c r="AB25" s="19"/>
      <c r="AC25" s="19"/>
      <c r="AD25" s="34"/>
    </row>
    <row r="26" spans="1:30" x14ac:dyDescent="0.3">
      <c r="A26" s="29"/>
      <c r="H26" s="18"/>
      <c r="K26" s="18"/>
      <c r="P26" s="35" t="s">
        <v>113</v>
      </c>
      <c r="Q26" s="35"/>
      <c r="R26" s="35"/>
      <c r="S26" s="36">
        <f>M8</f>
        <v>1000</v>
      </c>
      <c r="AB26" s="19"/>
      <c r="AC26" s="19"/>
      <c r="AD26" s="34"/>
    </row>
    <row r="27" spans="1:30" x14ac:dyDescent="0.3">
      <c r="A27" s="29"/>
      <c r="H27" s="18"/>
      <c r="K27" s="18"/>
      <c r="P27" s="35" t="s">
        <v>115</v>
      </c>
      <c r="Q27" s="35"/>
      <c r="R27" s="35"/>
      <c r="S27" s="36">
        <f>L8</f>
        <v>2073</v>
      </c>
      <c r="AB27" s="19"/>
      <c r="AC27" s="19"/>
      <c r="AD27" s="34"/>
    </row>
    <row r="28" spans="1:30" x14ac:dyDescent="0.3">
      <c r="A28" s="29"/>
      <c r="H28" s="18"/>
      <c r="K28" s="18"/>
      <c r="P28" s="35" t="s">
        <v>116</v>
      </c>
      <c r="Q28" s="35"/>
      <c r="R28" s="35"/>
      <c r="S28" s="36">
        <f>N8</f>
        <v>800</v>
      </c>
      <c r="AB28" s="19"/>
      <c r="AC28" s="19"/>
      <c r="AD28" s="34"/>
    </row>
    <row r="29" spans="1:30" x14ac:dyDescent="0.3">
      <c r="A29" s="29"/>
      <c r="H29" s="18"/>
      <c r="K29" s="18"/>
      <c r="P29" s="19"/>
      <c r="Q29" s="19"/>
      <c r="R29" s="19"/>
      <c r="S29" s="19"/>
      <c r="AB29" s="19"/>
      <c r="AC29" s="19"/>
      <c r="AD29" s="34"/>
    </row>
    <row r="30" spans="1:30" x14ac:dyDescent="0.3">
      <c r="A30" s="29"/>
      <c r="H30" s="18"/>
      <c r="K30" s="18"/>
      <c r="P30" s="19"/>
      <c r="Q30" s="19"/>
      <c r="R30" s="19"/>
      <c r="S30" s="19"/>
      <c r="AB30" s="19"/>
      <c r="AC30" s="19"/>
      <c r="AD30" s="34"/>
    </row>
    <row r="31" spans="1:30" x14ac:dyDescent="0.3">
      <c r="A31" s="29"/>
      <c r="H31" s="18"/>
      <c r="K31" s="18"/>
      <c r="P31" s="19"/>
      <c r="Q31" s="19"/>
      <c r="R31" s="19"/>
      <c r="S31" s="19"/>
      <c r="AB31" s="19"/>
      <c r="AC31" s="19"/>
      <c r="AD31" s="34"/>
    </row>
    <row r="32" spans="1:30" x14ac:dyDescent="0.3">
      <c r="A32" s="29"/>
      <c r="H32" s="18"/>
      <c r="K32" s="18"/>
      <c r="P32" s="19"/>
      <c r="Q32" s="19"/>
      <c r="R32" s="19"/>
      <c r="S32" s="19"/>
      <c r="AB32" s="19"/>
      <c r="AC32" s="19"/>
      <c r="AD32" s="34"/>
    </row>
    <row r="33" spans="1:30" x14ac:dyDescent="0.3">
      <c r="A33" s="29"/>
      <c r="H33" s="18"/>
      <c r="K33" s="18"/>
      <c r="P33" s="19"/>
      <c r="Q33" s="19"/>
      <c r="R33" s="19"/>
      <c r="S33" s="19"/>
      <c r="AB33" s="19"/>
      <c r="AC33" s="19"/>
      <c r="AD33" s="34"/>
    </row>
    <row r="34" spans="1:30" x14ac:dyDescent="0.3">
      <c r="A34" s="29"/>
      <c r="H34" s="18"/>
      <c r="K34" s="18"/>
      <c r="P34" s="19"/>
      <c r="Q34" s="19"/>
      <c r="R34" s="19"/>
      <c r="S34" s="19"/>
      <c r="AB34" s="19"/>
      <c r="AC34" s="19"/>
      <c r="AD34" s="34"/>
    </row>
    <row r="35" spans="1:30" x14ac:dyDescent="0.3">
      <c r="A35" s="29"/>
      <c r="H35" s="18"/>
      <c r="K35" s="18"/>
      <c r="P35" s="19"/>
      <c r="Q35" s="19"/>
      <c r="R35" s="19"/>
      <c r="S35" s="19"/>
      <c r="AB35" s="19"/>
      <c r="AC35" s="19"/>
      <c r="AD35" s="34"/>
    </row>
    <row r="36" spans="1:30" x14ac:dyDescent="0.3">
      <c r="A36" s="29"/>
      <c r="H36" s="18"/>
      <c r="K36" s="18"/>
      <c r="P36" s="19"/>
      <c r="Q36" s="19"/>
      <c r="R36" s="19"/>
      <c r="S36" s="19"/>
      <c r="AB36" s="19"/>
      <c r="AC36" s="19"/>
      <c r="AD36" s="34"/>
    </row>
    <row r="37" spans="1:30" x14ac:dyDescent="0.3">
      <c r="A37" s="29"/>
      <c r="H37" s="18"/>
      <c r="K37" s="18"/>
      <c r="P37" s="19"/>
      <c r="Q37" s="19"/>
      <c r="R37" s="19"/>
      <c r="S37" s="19"/>
      <c r="AB37" s="19"/>
      <c r="AC37" s="19"/>
      <c r="AD37" s="34"/>
    </row>
    <row r="38" spans="1:30" x14ac:dyDescent="0.3">
      <c r="A38" s="29"/>
      <c r="H38" s="18"/>
      <c r="K38" s="18"/>
      <c r="P38" s="19"/>
      <c r="Q38" s="19"/>
      <c r="R38" s="19"/>
      <c r="S38" s="19"/>
      <c r="AB38" s="19"/>
      <c r="AC38" s="19"/>
      <c r="AD38" s="34"/>
    </row>
    <row r="39" spans="1:30" x14ac:dyDescent="0.3">
      <c r="A39" s="29"/>
      <c r="H39" s="18"/>
      <c r="K39" s="18"/>
      <c r="P39" s="19"/>
      <c r="Q39" s="19"/>
      <c r="R39" s="19"/>
      <c r="S39" s="19"/>
      <c r="AB39" s="19"/>
      <c r="AC39" s="19"/>
      <c r="AD39" s="34"/>
    </row>
    <row r="40" spans="1:30" x14ac:dyDescent="0.3">
      <c r="A40" s="29"/>
      <c r="H40" s="18"/>
      <c r="K40" s="18"/>
      <c r="P40" s="19"/>
      <c r="Q40" s="19"/>
      <c r="R40" s="19"/>
      <c r="S40" s="19"/>
      <c r="AB40" s="19"/>
      <c r="AC40" s="19"/>
      <c r="AD40" s="34"/>
    </row>
    <row r="41" spans="1:30" x14ac:dyDescent="0.3">
      <c r="A41" s="29"/>
      <c r="H41" s="18"/>
      <c r="K41" s="18"/>
      <c r="P41" s="19"/>
      <c r="Q41" s="19"/>
      <c r="R41" s="19"/>
      <c r="S41" s="19"/>
      <c r="AB41" s="19"/>
      <c r="AC41" s="19"/>
      <c r="AD41" s="34"/>
    </row>
    <row r="42" spans="1:30" x14ac:dyDescent="0.3">
      <c r="A42" s="29"/>
      <c r="H42" s="18"/>
      <c r="K42" s="18"/>
      <c r="P42" s="19"/>
      <c r="Q42" s="19"/>
      <c r="R42" s="19"/>
      <c r="S42" s="19"/>
      <c r="AB42" s="19"/>
      <c r="AC42" s="19"/>
      <c r="AD42" s="34"/>
    </row>
    <row r="43" spans="1:30" x14ac:dyDescent="0.3">
      <c r="A43" s="29"/>
      <c r="H43" s="18"/>
      <c r="K43" s="18"/>
      <c r="P43" s="19"/>
      <c r="Q43" s="19"/>
      <c r="R43" s="19"/>
      <c r="S43" s="19"/>
      <c r="AB43" s="19"/>
      <c r="AC43" s="19"/>
      <c r="AD43" s="34"/>
    </row>
    <row r="44" spans="1:30" x14ac:dyDescent="0.3">
      <c r="A44" s="29"/>
      <c r="H44" s="18"/>
      <c r="K44" s="18"/>
      <c r="P44" s="19"/>
      <c r="Q44" s="19"/>
      <c r="R44" s="19"/>
      <c r="S44" s="19"/>
      <c r="AB44" s="19"/>
      <c r="AC44" s="19"/>
      <c r="AD44" s="34"/>
    </row>
    <row r="45" spans="1:30" x14ac:dyDescent="0.3">
      <c r="A45" s="29"/>
      <c r="H45" s="18"/>
      <c r="K45" s="18"/>
      <c r="P45" s="19"/>
      <c r="Q45" s="19"/>
      <c r="R45" s="19"/>
      <c r="S45" s="19"/>
      <c r="AB45" s="19"/>
      <c r="AC45" s="19"/>
      <c r="AD45" s="34"/>
    </row>
    <row r="46" spans="1:30" x14ac:dyDescent="0.3">
      <c r="A46" s="29"/>
      <c r="H46" s="18"/>
      <c r="K46" s="18"/>
      <c r="P46" s="19"/>
      <c r="Q46" s="19"/>
      <c r="R46" s="19"/>
      <c r="S46" s="19"/>
      <c r="AB46" s="19"/>
      <c r="AC46" s="19"/>
      <c r="AD46" s="34"/>
    </row>
    <row r="47" spans="1:30" x14ac:dyDescent="0.3">
      <c r="A47" s="29"/>
      <c r="H47" s="18"/>
      <c r="K47" s="18"/>
      <c r="P47" s="19"/>
      <c r="Q47" s="19"/>
      <c r="R47" s="19"/>
      <c r="S47" s="19"/>
      <c r="AB47" s="19"/>
      <c r="AC47" s="19"/>
      <c r="AD47" s="34"/>
    </row>
    <row r="48" spans="1:30" x14ac:dyDescent="0.3">
      <c r="A48" s="29"/>
      <c r="H48" s="18"/>
      <c r="K48" s="18"/>
      <c r="P48" s="19"/>
      <c r="Q48" s="19"/>
      <c r="R48" s="19"/>
      <c r="S48" s="19"/>
      <c r="AB48" s="19"/>
      <c r="AC48" s="19"/>
      <c r="AD48" s="34"/>
    </row>
    <row r="49" spans="1:30" x14ac:dyDescent="0.3">
      <c r="A49" s="29"/>
      <c r="H49" s="18"/>
      <c r="K49" s="18"/>
      <c r="P49" s="19"/>
      <c r="Q49" s="19"/>
      <c r="R49" s="19"/>
      <c r="S49" s="19"/>
      <c r="AB49" s="19"/>
      <c r="AC49" s="19"/>
      <c r="AD49" s="34"/>
    </row>
    <row r="50" spans="1:30" x14ac:dyDescent="0.3">
      <c r="A50" s="38"/>
      <c r="B50" s="20"/>
      <c r="C50" s="20"/>
      <c r="D50" s="20"/>
      <c r="E50" s="20"/>
      <c r="F50" s="20"/>
      <c r="G50" s="20"/>
      <c r="H50" s="21"/>
      <c r="I50" s="20"/>
      <c r="J50" s="20"/>
      <c r="K50" s="21"/>
      <c r="L50" s="20"/>
      <c r="M50" s="20"/>
      <c r="N50" s="20"/>
      <c r="O50" s="20"/>
      <c r="P50" s="22"/>
      <c r="Q50" s="22"/>
      <c r="R50" s="22"/>
      <c r="S50" s="22"/>
      <c r="T50" s="20"/>
      <c r="U50" s="20"/>
      <c r="V50" s="20"/>
      <c r="W50" s="20"/>
      <c r="X50" s="20"/>
      <c r="Y50" s="20"/>
      <c r="Z50" s="20"/>
      <c r="AA50" s="20"/>
      <c r="AB50" s="22"/>
      <c r="AC50" s="22"/>
      <c r="AD50" s="39"/>
    </row>
    <row r="51" spans="1:30" x14ac:dyDescent="0.3">
      <c r="A51" s="51" t="s">
        <v>102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3"/>
    </row>
    <row r="52" spans="1:30" x14ac:dyDescent="0.3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6"/>
    </row>
    <row r="53" spans="1:30" x14ac:dyDescent="0.3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9"/>
    </row>
  </sheetData>
  <sheetProtection algorithmName="SHA-512" hashValue="y739NbVryi8uyeX7FFgM6TcV4ivnLjf6uK93vn9U+rJJJ8V9waHLj3Ul7SvZOJBYsOnUa13pW3qVKfYtJet9nA==" saltValue="T/Q5XY5R7eK/iS9sewS4Gg==" spinCount="100000" sheet="1" objects="1" scenarios="1"/>
  <protectedRanges>
    <protectedRange sqref="I8:J8" name="Range4"/>
    <protectedRange sqref="A8:C8" name="Range3"/>
    <protectedRange sqref="B2:F2" name="Range1"/>
    <protectedRange sqref="B4:F4" name="Range2"/>
  </protectedRanges>
  <mergeCells count="6">
    <mergeCell ref="B2:F2"/>
    <mergeCell ref="P2:S2"/>
    <mergeCell ref="U2:Z2"/>
    <mergeCell ref="AB2:AD2"/>
    <mergeCell ref="A51:AD53"/>
    <mergeCell ref="B4:F4"/>
  </mergeCells>
  <conditionalFormatting sqref="O8">
    <cfRule type="cellIs" dxfId="0" priority="1" operator="equal">
      <formula>"W"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Footer>&amp;LCalculations are in accordance with AS/NZS2566
&amp;CCopyright INFRAPIPE Ltd.&amp;RPrinted on:&amp;D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C5D01A-4A1E-4970-88FF-8AC9A375A4C2}">
          <x14:formula1>
            <xm:f>Lookups!$H$5:$H$21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17F1-40EA-4DFB-9FC7-B65AFF58DC27}">
  <dimension ref="A1:N73"/>
  <sheetViews>
    <sheetView workbookViewId="0">
      <selection activeCell="M5" sqref="M5"/>
    </sheetView>
  </sheetViews>
  <sheetFormatPr defaultRowHeight="15" x14ac:dyDescent="0.25"/>
  <cols>
    <col min="1" max="1" width="15" customWidth="1"/>
  </cols>
  <sheetData>
    <row r="1" spans="1:14" ht="27" thickTop="1" thickBot="1" x14ac:dyDescent="0.35">
      <c r="A1" t="s">
        <v>19</v>
      </c>
      <c r="B1" s="48" t="s">
        <v>1</v>
      </c>
      <c r="C1" s="48" t="s">
        <v>87</v>
      </c>
      <c r="D1" s="48" t="s">
        <v>2</v>
      </c>
      <c r="E1" s="48" t="s">
        <v>20</v>
      </c>
      <c r="F1" s="48" t="s">
        <v>3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4" t="s">
        <v>9</v>
      </c>
      <c r="N1" s="1"/>
    </row>
    <row r="2" spans="1:14" ht="16.5" thickBot="1" x14ac:dyDescent="0.35">
      <c r="A2" t="s">
        <v>140</v>
      </c>
      <c r="B2">
        <v>225</v>
      </c>
      <c r="C2" t="s">
        <v>146</v>
      </c>
      <c r="D2">
        <v>8</v>
      </c>
      <c r="E2">
        <v>17</v>
      </c>
      <c r="F2">
        <v>254</v>
      </c>
      <c r="H2" s="5">
        <v>225</v>
      </c>
      <c r="I2" s="6">
        <v>254</v>
      </c>
      <c r="J2" s="6">
        <v>300</v>
      </c>
      <c r="K2" s="6">
        <v>150</v>
      </c>
      <c r="L2" s="6">
        <v>150</v>
      </c>
      <c r="M2" s="7">
        <v>850</v>
      </c>
      <c r="N2" s="1"/>
    </row>
    <row r="3" spans="1:14" ht="16.5" thickBot="1" x14ac:dyDescent="0.35">
      <c r="A3" t="s">
        <v>141</v>
      </c>
      <c r="B3">
        <v>225</v>
      </c>
      <c r="C3" t="s">
        <v>147</v>
      </c>
      <c r="D3">
        <v>16</v>
      </c>
      <c r="E3">
        <v>19</v>
      </c>
      <c r="F3">
        <v>254</v>
      </c>
      <c r="H3" s="5">
        <v>300</v>
      </c>
      <c r="I3" s="6">
        <v>345</v>
      </c>
      <c r="J3" s="6">
        <v>300</v>
      </c>
      <c r="K3" s="6">
        <v>150</v>
      </c>
      <c r="L3" s="6">
        <v>150</v>
      </c>
      <c r="M3" s="7">
        <v>950</v>
      </c>
      <c r="N3" s="1"/>
    </row>
    <row r="4" spans="1:14" ht="16.5" thickBot="1" x14ac:dyDescent="0.35">
      <c r="A4" t="s">
        <v>142</v>
      </c>
      <c r="B4">
        <v>300</v>
      </c>
      <c r="C4" t="s">
        <v>148</v>
      </c>
      <c r="D4">
        <v>8</v>
      </c>
      <c r="E4">
        <v>28</v>
      </c>
      <c r="F4">
        <v>345</v>
      </c>
      <c r="H4" s="5">
        <v>375</v>
      </c>
      <c r="I4" s="6">
        <v>437</v>
      </c>
      <c r="J4" s="6">
        <v>300</v>
      </c>
      <c r="K4" s="6">
        <v>150</v>
      </c>
      <c r="L4" s="6">
        <v>150</v>
      </c>
      <c r="M4" s="7">
        <v>1050</v>
      </c>
      <c r="N4" s="1"/>
    </row>
    <row r="5" spans="1:14" ht="16.5" thickBot="1" x14ac:dyDescent="0.35">
      <c r="A5" t="s">
        <v>143</v>
      </c>
      <c r="B5">
        <v>300</v>
      </c>
      <c r="C5" t="s">
        <v>149</v>
      </c>
      <c r="D5">
        <v>16</v>
      </c>
      <c r="E5">
        <v>32</v>
      </c>
      <c r="F5">
        <v>345</v>
      </c>
      <c r="H5" s="5">
        <v>450</v>
      </c>
      <c r="I5" s="6">
        <v>542</v>
      </c>
      <c r="J5" s="6">
        <v>300</v>
      </c>
      <c r="K5" s="6">
        <v>150</v>
      </c>
      <c r="L5" s="6">
        <v>150</v>
      </c>
      <c r="M5" s="7">
        <v>1150</v>
      </c>
      <c r="N5" s="1"/>
    </row>
    <row r="6" spans="1:14" ht="16.5" thickBot="1" x14ac:dyDescent="0.35">
      <c r="A6" t="s">
        <v>144</v>
      </c>
      <c r="B6">
        <v>375</v>
      </c>
      <c r="C6" t="s">
        <v>150</v>
      </c>
      <c r="D6">
        <v>8</v>
      </c>
      <c r="E6">
        <v>45</v>
      </c>
      <c r="F6">
        <v>437</v>
      </c>
      <c r="H6" s="5">
        <v>525</v>
      </c>
      <c r="I6" s="6">
        <v>621</v>
      </c>
      <c r="J6" s="6">
        <v>300</v>
      </c>
      <c r="K6" s="6">
        <v>150</v>
      </c>
      <c r="L6" s="6">
        <v>150</v>
      </c>
      <c r="M6" s="7">
        <v>1250</v>
      </c>
      <c r="N6" s="1"/>
    </row>
    <row r="7" spans="1:14" ht="16.5" thickBot="1" x14ac:dyDescent="0.35">
      <c r="A7" t="s">
        <v>145</v>
      </c>
      <c r="B7">
        <v>375</v>
      </c>
      <c r="C7" t="s">
        <v>151</v>
      </c>
      <c r="D7">
        <v>16</v>
      </c>
      <c r="E7">
        <v>52</v>
      </c>
      <c r="F7">
        <v>437</v>
      </c>
      <c r="H7" s="5">
        <v>600</v>
      </c>
      <c r="I7" s="6">
        <v>720</v>
      </c>
      <c r="J7" s="6">
        <v>300</v>
      </c>
      <c r="K7" s="6">
        <v>150</v>
      </c>
      <c r="L7" s="6">
        <v>150</v>
      </c>
      <c r="M7" s="7">
        <v>1350</v>
      </c>
      <c r="N7" s="1"/>
    </row>
    <row r="8" spans="1:14" ht="16.5" thickBot="1" x14ac:dyDescent="0.35">
      <c r="A8" t="s">
        <v>21</v>
      </c>
      <c r="B8">
        <v>3200</v>
      </c>
      <c r="C8" t="str">
        <f>CONCATENATE(B8,"-",D8)</f>
        <v>3200-4</v>
      </c>
      <c r="D8">
        <v>4</v>
      </c>
      <c r="E8">
        <v>2832</v>
      </c>
      <c r="F8">
        <v>3500</v>
      </c>
      <c r="H8" s="5">
        <v>700</v>
      </c>
      <c r="I8" s="6">
        <v>842</v>
      </c>
      <c r="J8" s="6">
        <v>300</v>
      </c>
      <c r="K8" s="6">
        <v>150</v>
      </c>
      <c r="L8" s="6">
        <v>150</v>
      </c>
      <c r="M8" s="7">
        <v>1450</v>
      </c>
      <c r="N8" s="1"/>
    </row>
    <row r="9" spans="1:14" ht="16.5" thickBot="1" x14ac:dyDescent="0.35">
      <c r="A9" t="s">
        <v>22</v>
      </c>
      <c r="B9">
        <v>2500</v>
      </c>
      <c r="C9" t="str">
        <f t="shared" ref="C9:C72" si="0">CONCATENATE(B9,"-",D9)</f>
        <v>2500-4</v>
      </c>
      <c r="D9">
        <v>4</v>
      </c>
      <c r="E9">
        <v>1454</v>
      </c>
      <c r="F9">
        <v>2776</v>
      </c>
      <c r="H9" s="5">
        <v>800</v>
      </c>
      <c r="I9" s="6">
        <v>962</v>
      </c>
      <c r="J9" s="6">
        <v>300</v>
      </c>
      <c r="K9" s="6">
        <v>150</v>
      </c>
      <c r="L9" s="6">
        <v>150</v>
      </c>
      <c r="M9" s="7">
        <v>1600</v>
      </c>
      <c r="N9" s="1"/>
    </row>
    <row r="10" spans="1:14" ht="16.5" thickBot="1" x14ac:dyDescent="0.35">
      <c r="A10" t="s">
        <v>23</v>
      </c>
      <c r="B10">
        <v>2300</v>
      </c>
      <c r="C10" t="str">
        <f t="shared" si="0"/>
        <v>2300-4</v>
      </c>
      <c r="D10">
        <v>4</v>
      </c>
      <c r="E10">
        <v>1177</v>
      </c>
      <c r="F10">
        <v>2572</v>
      </c>
      <c r="H10" s="5">
        <v>900</v>
      </c>
      <c r="I10" s="6">
        <v>1096</v>
      </c>
      <c r="J10" s="6">
        <v>300</v>
      </c>
      <c r="K10" s="6">
        <v>150</v>
      </c>
      <c r="L10" s="6">
        <v>150</v>
      </c>
      <c r="M10" s="7">
        <v>1700</v>
      </c>
      <c r="N10" s="1"/>
    </row>
    <row r="11" spans="1:14" ht="16.5" thickBot="1" x14ac:dyDescent="0.35">
      <c r="A11" t="s">
        <v>24</v>
      </c>
      <c r="B11">
        <v>2000</v>
      </c>
      <c r="C11" t="str">
        <f t="shared" si="0"/>
        <v>2000-4</v>
      </c>
      <c r="D11">
        <v>4</v>
      </c>
      <c r="E11">
        <v>827</v>
      </c>
      <c r="F11">
        <v>2264</v>
      </c>
      <c r="H11" s="5">
        <v>1000</v>
      </c>
      <c r="I11" s="6">
        <v>1196</v>
      </c>
      <c r="J11" s="6">
        <v>350</v>
      </c>
      <c r="K11" s="6">
        <v>150</v>
      </c>
      <c r="L11" s="6">
        <v>200</v>
      </c>
      <c r="M11" s="7">
        <v>1900</v>
      </c>
      <c r="N11" s="1"/>
    </row>
    <row r="12" spans="1:14" ht="16.5" thickBot="1" x14ac:dyDescent="0.35">
      <c r="A12" t="s">
        <v>25</v>
      </c>
      <c r="B12">
        <v>1800</v>
      </c>
      <c r="C12" t="str">
        <f t="shared" si="0"/>
        <v>1800-4</v>
      </c>
      <c r="D12">
        <v>4</v>
      </c>
      <c r="E12">
        <v>701</v>
      </c>
      <c r="F12">
        <v>2064</v>
      </c>
      <c r="H12" s="5">
        <v>1100</v>
      </c>
      <c r="I12" s="6">
        <v>1332</v>
      </c>
      <c r="J12" s="6">
        <v>350</v>
      </c>
      <c r="K12" s="6">
        <v>150</v>
      </c>
      <c r="L12" s="6">
        <v>200</v>
      </c>
      <c r="M12" s="7">
        <v>2050</v>
      </c>
      <c r="N12" s="1"/>
    </row>
    <row r="13" spans="1:14" ht="16.5" thickBot="1" x14ac:dyDescent="0.35">
      <c r="A13" t="s">
        <v>26</v>
      </c>
      <c r="B13">
        <v>1600</v>
      </c>
      <c r="C13" t="str">
        <f t="shared" si="0"/>
        <v>1600-4</v>
      </c>
      <c r="D13">
        <v>4</v>
      </c>
      <c r="E13">
        <v>616</v>
      </c>
      <c r="F13">
        <v>1864</v>
      </c>
      <c r="H13" s="5">
        <v>1200</v>
      </c>
      <c r="I13" s="6">
        <v>1464</v>
      </c>
      <c r="J13" s="6">
        <v>350</v>
      </c>
      <c r="K13" s="6">
        <v>150</v>
      </c>
      <c r="L13" s="6">
        <v>200</v>
      </c>
      <c r="M13" s="7">
        <v>2200</v>
      </c>
      <c r="N13" s="1"/>
    </row>
    <row r="14" spans="1:14" ht="16.5" thickBot="1" x14ac:dyDescent="0.35">
      <c r="A14" t="s">
        <v>27</v>
      </c>
      <c r="B14">
        <v>1500</v>
      </c>
      <c r="C14" t="str">
        <f t="shared" si="0"/>
        <v>1500-4</v>
      </c>
      <c r="D14">
        <v>4</v>
      </c>
      <c r="E14">
        <v>581</v>
      </c>
      <c r="F14">
        <v>1764</v>
      </c>
      <c r="H14" s="5">
        <v>1350</v>
      </c>
      <c r="I14" s="6">
        <v>1596</v>
      </c>
      <c r="J14" s="6">
        <v>350</v>
      </c>
      <c r="K14" s="6">
        <v>150</v>
      </c>
      <c r="L14" s="6">
        <v>200</v>
      </c>
      <c r="M14" s="7">
        <v>2300</v>
      </c>
      <c r="N14" s="1"/>
    </row>
    <row r="15" spans="1:14" ht="16.5" thickBot="1" x14ac:dyDescent="0.35">
      <c r="A15" t="s">
        <v>28</v>
      </c>
      <c r="B15">
        <v>1350</v>
      </c>
      <c r="C15" t="str">
        <f t="shared" si="0"/>
        <v>1350-4</v>
      </c>
      <c r="D15">
        <v>4</v>
      </c>
      <c r="E15">
        <v>526</v>
      </c>
      <c r="F15">
        <v>1584</v>
      </c>
      <c r="H15" s="5">
        <v>1500</v>
      </c>
      <c r="I15" s="6">
        <v>1776</v>
      </c>
      <c r="J15" s="6">
        <v>350</v>
      </c>
      <c r="K15" s="6">
        <v>150</v>
      </c>
      <c r="L15" s="6">
        <v>200</v>
      </c>
      <c r="M15" s="7">
        <v>2500</v>
      </c>
      <c r="N15" s="1"/>
    </row>
    <row r="16" spans="1:14" ht="16.5" thickBot="1" x14ac:dyDescent="0.35">
      <c r="A16" t="s">
        <v>29</v>
      </c>
      <c r="B16">
        <v>1200</v>
      </c>
      <c r="C16" t="str">
        <f t="shared" si="0"/>
        <v>1200-4</v>
      </c>
      <c r="D16">
        <v>4</v>
      </c>
      <c r="E16">
        <v>385</v>
      </c>
      <c r="F16">
        <v>1362</v>
      </c>
      <c r="H16" s="5">
        <v>1600</v>
      </c>
      <c r="I16" s="6">
        <v>1878</v>
      </c>
      <c r="J16" s="11">
        <v>500</v>
      </c>
      <c r="K16" s="6">
        <v>150</v>
      </c>
      <c r="L16" s="6">
        <v>300</v>
      </c>
      <c r="M16" s="7">
        <v>2900</v>
      </c>
      <c r="N16" s="1" t="s">
        <v>17</v>
      </c>
    </row>
    <row r="17" spans="1:14" ht="16.5" thickBot="1" x14ac:dyDescent="0.35">
      <c r="A17" t="s">
        <v>30</v>
      </c>
      <c r="B17">
        <v>1100</v>
      </c>
      <c r="C17" t="str">
        <f t="shared" si="0"/>
        <v>1100-4</v>
      </c>
      <c r="D17">
        <v>4</v>
      </c>
      <c r="E17">
        <v>325</v>
      </c>
      <c r="F17">
        <v>1242</v>
      </c>
      <c r="H17" s="5">
        <v>1800</v>
      </c>
      <c r="I17" s="6">
        <v>2068</v>
      </c>
      <c r="J17" s="11">
        <v>550</v>
      </c>
      <c r="K17" s="6">
        <v>150</v>
      </c>
      <c r="L17" s="6">
        <v>300</v>
      </c>
      <c r="M17" s="7">
        <v>3200</v>
      </c>
      <c r="N17" s="1" t="s">
        <v>17</v>
      </c>
    </row>
    <row r="18" spans="1:14" ht="16.5" thickBot="1" x14ac:dyDescent="0.35">
      <c r="A18" t="s">
        <v>31</v>
      </c>
      <c r="B18">
        <v>1000</v>
      </c>
      <c r="C18" t="str">
        <f t="shared" si="0"/>
        <v>1000-4</v>
      </c>
      <c r="D18">
        <v>4</v>
      </c>
      <c r="E18">
        <v>284</v>
      </c>
      <c r="F18">
        <v>1120</v>
      </c>
      <c r="H18" s="5">
        <v>2000</v>
      </c>
      <c r="I18" s="6">
        <v>2308</v>
      </c>
      <c r="J18" s="11">
        <v>600</v>
      </c>
      <c r="K18" s="6">
        <v>150</v>
      </c>
      <c r="L18" s="6">
        <v>300</v>
      </c>
      <c r="M18" s="7">
        <v>3550</v>
      </c>
      <c r="N18" s="1" t="s">
        <v>17</v>
      </c>
    </row>
    <row r="19" spans="1:14" ht="16.5" thickBot="1" x14ac:dyDescent="0.35">
      <c r="A19" t="s">
        <v>32</v>
      </c>
      <c r="B19">
        <v>900</v>
      </c>
      <c r="C19" t="str">
        <f t="shared" si="0"/>
        <v>900-4</v>
      </c>
      <c r="D19">
        <v>4</v>
      </c>
      <c r="E19">
        <v>257</v>
      </c>
      <c r="F19">
        <v>1020</v>
      </c>
      <c r="H19" s="5">
        <v>2300</v>
      </c>
      <c r="I19" s="6">
        <v>2650</v>
      </c>
      <c r="J19" s="11">
        <v>700</v>
      </c>
      <c r="K19" s="6">
        <v>150</v>
      </c>
      <c r="L19" s="6">
        <v>300</v>
      </c>
      <c r="M19" s="7">
        <v>4050</v>
      </c>
      <c r="N19" s="1" t="s">
        <v>17</v>
      </c>
    </row>
    <row r="20" spans="1:14" ht="16.5" thickBot="1" x14ac:dyDescent="0.35">
      <c r="A20" t="s">
        <v>33</v>
      </c>
      <c r="B20">
        <v>800</v>
      </c>
      <c r="C20" t="str">
        <f t="shared" si="0"/>
        <v>800-4</v>
      </c>
      <c r="D20">
        <v>4</v>
      </c>
      <c r="E20">
        <v>229</v>
      </c>
      <c r="F20">
        <v>920</v>
      </c>
      <c r="H20" s="5">
        <v>2500</v>
      </c>
      <c r="I20" s="6">
        <v>2900</v>
      </c>
      <c r="J20" s="11">
        <v>750</v>
      </c>
      <c r="K20" s="6">
        <v>150</v>
      </c>
      <c r="L20" s="6">
        <v>300</v>
      </c>
      <c r="M20" s="7">
        <v>4400</v>
      </c>
      <c r="N20" s="1" t="s">
        <v>17</v>
      </c>
    </row>
    <row r="21" spans="1:14" ht="15.75" x14ac:dyDescent="0.3">
      <c r="A21" t="s">
        <v>34</v>
      </c>
      <c r="B21">
        <v>700</v>
      </c>
      <c r="C21" t="str">
        <f t="shared" si="0"/>
        <v>700-4</v>
      </c>
      <c r="D21">
        <v>4</v>
      </c>
      <c r="E21">
        <v>202</v>
      </c>
      <c r="F21">
        <v>820</v>
      </c>
      <c r="H21" s="8">
        <v>3200</v>
      </c>
      <c r="I21" s="9">
        <v>3600</v>
      </c>
      <c r="J21" s="12">
        <v>900</v>
      </c>
      <c r="K21" s="9">
        <v>150</v>
      </c>
      <c r="L21" s="9">
        <v>300</v>
      </c>
      <c r="M21" s="10">
        <v>5400</v>
      </c>
      <c r="N21" s="1" t="s">
        <v>17</v>
      </c>
    </row>
    <row r="22" spans="1:14" x14ac:dyDescent="0.25">
      <c r="A22" t="s">
        <v>35</v>
      </c>
      <c r="B22">
        <v>600</v>
      </c>
      <c r="C22" t="str">
        <f t="shared" si="0"/>
        <v>600-4</v>
      </c>
      <c r="D22">
        <v>4</v>
      </c>
      <c r="E22">
        <v>175.19</v>
      </c>
      <c r="F22">
        <v>720</v>
      </c>
    </row>
    <row r="23" spans="1:14" x14ac:dyDescent="0.25">
      <c r="A23" t="s">
        <v>36</v>
      </c>
      <c r="B23">
        <v>525</v>
      </c>
      <c r="C23" t="str">
        <f t="shared" si="0"/>
        <v>525-4</v>
      </c>
      <c r="D23">
        <v>4</v>
      </c>
      <c r="E23">
        <v>154.74</v>
      </c>
      <c r="F23">
        <v>645</v>
      </c>
    </row>
    <row r="24" spans="1:14" x14ac:dyDescent="0.25">
      <c r="A24" t="s">
        <v>37</v>
      </c>
      <c r="B24">
        <v>450</v>
      </c>
      <c r="C24" t="str">
        <f t="shared" si="0"/>
        <v>450-4</v>
      </c>
      <c r="D24">
        <v>4</v>
      </c>
      <c r="E24">
        <v>134.29</v>
      </c>
      <c r="F24">
        <v>570</v>
      </c>
    </row>
    <row r="25" spans="1:14" x14ac:dyDescent="0.25">
      <c r="A25" t="s">
        <v>38</v>
      </c>
      <c r="B25">
        <v>3200</v>
      </c>
      <c r="C25" t="str">
        <f t="shared" si="0"/>
        <v>3200-8</v>
      </c>
      <c r="D25">
        <v>8</v>
      </c>
      <c r="E25">
        <v>2832</v>
      </c>
      <c r="F25">
        <v>3542</v>
      </c>
    </row>
    <row r="26" spans="1:14" x14ac:dyDescent="0.25">
      <c r="A26" t="s">
        <v>39</v>
      </c>
      <c r="B26">
        <v>2500</v>
      </c>
      <c r="C26" t="str">
        <f t="shared" si="0"/>
        <v>2500-8</v>
      </c>
      <c r="D26">
        <v>8</v>
      </c>
      <c r="E26">
        <v>2354</v>
      </c>
      <c r="F26">
        <v>2800</v>
      </c>
    </row>
    <row r="27" spans="1:14" x14ac:dyDescent="0.25">
      <c r="A27" t="s">
        <v>40</v>
      </c>
      <c r="B27">
        <v>2300</v>
      </c>
      <c r="C27" t="str">
        <f t="shared" si="0"/>
        <v>2300-8</v>
      </c>
      <c r="D27">
        <v>8</v>
      </c>
      <c r="E27">
        <v>1849</v>
      </c>
      <c r="F27">
        <v>2588</v>
      </c>
    </row>
    <row r="28" spans="1:14" x14ac:dyDescent="0.25">
      <c r="A28" t="s">
        <v>41</v>
      </c>
      <c r="B28">
        <v>2000</v>
      </c>
      <c r="C28" t="str">
        <f t="shared" si="0"/>
        <v>2000-8</v>
      </c>
      <c r="D28">
        <v>8</v>
      </c>
      <c r="E28">
        <v>1174</v>
      </c>
      <c r="F28">
        <v>2278</v>
      </c>
    </row>
    <row r="29" spans="1:14" x14ac:dyDescent="0.25">
      <c r="A29" t="s">
        <v>42</v>
      </c>
      <c r="B29">
        <v>1800</v>
      </c>
      <c r="C29" t="str">
        <f t="shared" si="0"/>
        <v>1800-8</v>
      </c>
      <c r="D29">
        <v>8</v>
      </c>
      <c r="E29">
        <v>989</v>
      </c>
      <c r="F29">
        <v>2048</v>
      </c>
    </row>
    <row r="30" spans="1:14" x14ac:dyDescent="0.25">
      <c r="A30" t="s">
        <v>43</v>
      </c>
      <c r="B30">
        <v>1600</v>
      </c>
      <c r="C30" t="str">
        <f t="shared" si="0"/>
        <v>1600-8</v>
      </c>
      <c r="D30">
        <v>8</v>
      </c>
      <c r="E30">
        <v>710</v>
      </c>
      <c r="F30">
        <v>1864</v>
      </c>
    </row>
    <row r="31" spans="1:14" x14ac:dyDescent="0.25">
      <c r="A31" t="s">
        <v>44</v>
      </c>
      <c r="B31">
        <v>1500</v>
      </c>
      <c r="C31" t="str">
        <f t="shared" si="0"/>
        <v>1500-8</v>
      </c>
      <c r="D31">
        <v>8</v>
      </c>
      <c r="E31">
        <v>581</v>
      </c>
      <c r="F31">
        <v>1764</v>
      </c>
    </row>
    <row r="32" spans="1:14" x14ac:dyDescent="0.25">
      <c r="A32" t="s">
        <v>45</v>
      </c>
      <c r="B32">
        <v>1350</v>
      </c>
      <c r="C32" t="str">
        <f t="shared" si="0"/>
        <v>1350-8</v>
      </c>
      <c r="D32">
        <v>8</v>
      </c>
      <c r="E32">
        <v>525</v>
      </c>
      <c r="F32">
        <v>1584</v>
      </c>
    </row>
    <row r="33" spans="1:6" x14ac:dyDescent="0.25">
      <c r="A33" t="s">
        <v>46</v>
      </c>
      <c r="B33">
        <v>1200</v>
      </c>
      <c r="C33" t="str">
        <f t="shared" si="0"/>
        <v>1200-8</v>
      </c>
      <c r="D33">
        <v>8</v>
      </c>
      <c r="E33">
        <v>431</v>
      </c>
      <c r="F33">
        <v>1434</v>
      </c>
    </row>
    <row r="34" spans="1:6" x14ac:dyDescent="0.25">
      <c r="A34" t="s">
        <v>47</v>
      </c>
      <c r="B34">
        <v>1100</v>
      </c>
      <c r="C34" t="str">
        <f t="shared" si="0"/>
        <v>1100-8</v>
      </c>
      <c r="D34">
        <v>8</v>
      </c>
      <c r="E34">
        <v>410</v>
      </c>
      <c r="F34">
        <v>1266</v>
      </c>
    </row>
    <row r="35" spans="1:6" x14ac:dyDescent="0.25">
      <c r="A35" t="s">
        <v>48</v>
      </c>
      <c r="B35">
        <v>1000</v>
      </c>
      <c r="C35" t="str">
        <f t="shared" si="0"/>
        <v>1000-8</v>
      </c>
      <c r="D35">
        <v>8</v>
      </c>
      <c r="E35">
        <v>343</v>
      </c>
      <c r="F35">
        <v>1146</v>
      </c>
    </row>
    <row r="36" spans="1:6" x14ac:dyDescent="0.25">
      <c r="A36" t="s">
        <v>49</v>
      </c>
      <c r="B36">
        <v>900</v>
      </c>
      <c r="C36" t="str">
        <f t="shared" si="0"/>
        <v>900-8</v>
      </c>
      <c r="D36">
        <v>8</v>
      </c>
      <c r="E36">
        <v>268</v>
      </c>
      <c r="F36">
        <v>1042</v>
      </c>
    </row>
    <row r="37" spans="1:6" x14ac:dyDescent="0.25">
      <c r="A37" t="s">
        <v>50</v>
      </c>
      <c r="B37">
        <v>800</v>
      </c>
      <c r="C37" t="str">
        <f t="shared" si="0"/>
        <v>800-8</v>
      </c>
      <c r="D37">
        <v>8</v>
      </c>
      <c r="E37">
        <v>229</v>
      </c>
      <c r="F37">
        <v>920</v>
      </c>
    </row>
    <row r="38" spans="1:6" x14ac:dyDescent="0.25">
      <c r="A38" t="s">
        <v>51</v>
      </c>
      <c r="B38">
        <v>700</v>
      </c>
      <c r="C38" t="str">
        <f t="shared" si="0"/>
        <v>700-8</v>
      </c>
      <c r="D38">
        <v>8</v>
      </c>
      <c r="E38">
        <v>202</v>
      </c>
      <c r="F38">
        <v>820</v>
      </c>
    </row>
    <row r="39" spans="1:6" x14ac:dyDescent="0.25">
      <c r="A39" t="s">
        <v>52</v>
      </c>
      <c r="B39">
        <v>600</v>
      </c>
      <c r="C39" t="str">
        <f t="shared" si="0"/>
        <v>600-8</v>
      </c>
      <c r="D39">
        <v>8</v>
      </c>
      <c r="E39">
        <v>175.19</v>
      </c>
      <c r="F39">
        <v>720</v>
      </c>
    </row>
    <row r="40" spans="1:6" x14ac:dyDescent="0.25">
      <c r="A40" t="s">
        <v>53</v>
      </c>
      <c r="B40">
        <v>525</v>
      </c>
      <c r="C40" t="str">
        <f t="shared" si="0"/>
        <v>525-8</v>
      </c>
      <c r="D40">
        <v>8</v>
      </c>
      <c r="E40">
        <v>154.74</v>
      </c>
      <c r="F40">
        <v>645</v>
      </c>
    </row>
    <row r="41" spans="1:6" x14ac:dyDescent="0.25">
      <c r="A41" t="s">
        <v>54</v>
      </c>
      <c r="B41">
        <v>450</v>
      </c>
      <c r="C41" t="str">
        <f t="shared" si="0"/>
        <v>450-8</v>
      </c>
      <c r="D41">
        <v>8</v>
      </c>
      <c r="E41">
        <v>134.29</v>
      </c>
      <c r="F41">
        <v>570</v>
      </c>
    </row>
    <row r="42" spans="1:6" x14ac:dyDescent="0.25">
      <c r="A42" t="s">
        <v>55</v>
      </c>
      <c r="B42">
        <v>2500</v>
      </c>
      <c r="C42" t="str">
        <f t="shared" si="0"/>
        <v>2500-12</v>
      </c>
      <c r="D42">
        <v>12</v>
      </c>
      <c r="E42">
        <v>3028</v>
      </c>
      <c r="F42">
        <v>2834</v>
      </c>
    </row>
    <row r="43" spans="1:6" x14ac:dyDescent="0.25">
      <c r="A43" t="s">
        <v>56</v>
      </c>
      <c r="B43">
        <v>2300</v>
      </c>
      <c r="C43" t="str">
        <f t="shared" si="0"/>
        <v>2300-12</v>
      </c>
      <c r="D43">
        <v>12</v>
      </c>
      <c r="E43">
        <v>2338</v>
      </c>
      <c r="F43">
        <v>2610</v>
      </c>
    </row>
    <row r="44" spans="1:6" x14ac:dyDescent="0.25">
      <c r="A44" t="s">
        <v>57</v>
      </c>
      <c r="B44">
        <v>2000</v>
      </c>
      <c r="C44" t="str">
        <f t="shared" si="0"/>
        <v>2000-12</v>
      </c>
      <c r="D44">
        <v>12</v>
      </c>
      <c r="E44">
        <v>1622</v>
      </c>
      <c r="F44">
        <v>2288</v>
      </c>
    </row>
    <row r="45" spans="1:6" x14ac:dyDescent="0.25">
      <c r="A45" t="s">
        <v>58</v>
      </c>
      <c r="B45">
        <v>1800</v>
      </c>
      <c r="C45" t="str">
        <f t="shared" si="0"/>
        <v>1800-12</v>
      </c>
      <c r="D45">
        <v>12</v>
      </c>
      <c r="E45">
        <v>1064</v>
      </c>
      <c r="F45">
        <v>2078</v>
      </c>
    </row>
    <row r="46" spans="1:6" x14ac:dyDescent="0.25">
      <c r="A46" t="s">
        <v>59</v>
      </c>
      <c r="B46">
        <v>1600</v>
      </c>
      <c r="C46" t="str">
        <f t="shared" si="0"/>
        <v>1600-12</v>
      </c>
      <c r="D46">
        <v>12</v>
      </c>
      <c r="E46">
        <v>917</v>
      </c>
      <c r="F46">
        <v>1872</v>
      </c>
    </row>
    <row r="47" spans="1:6" x14ac:dyDescent="0.25">
      <c r="A47" t="s">
        <v>60</v>
      </c>
      <c r="B47">
        <v>1500</v>
      </c>
      <c r="C47" t="str">
        <f t="shared" si="0"/>
        <v>1500-12</v>
      </c>
      <c r="D47">
        <v>12</v>
      </c>
      <c r="E47">
        <v>736</v>
      </c>
      <c r="F47">
        <v>1770</v>
      </c>
    </row>
    <row r="48" spans="1:6" x14ac:dyDescent="0.25">
      <c r="A48" t="s">
        <v>61</v>
      </c>
      <c r="B48">
        <v>1350</v>
      </c>
      <c r="C48" t="str">
        <f t="shared" si="0"/>
        <v>1350-12</v>
      </c>
      <c r="D48">
        <v>12</v>
      </c>
      <c r="E48">
        <v>561</v>
      </c>
      <c r="F48">
        <v>1614</v>
      </c>
    </row>
    <row r="49" spans="1:6" x14ac:dyDescent="0.25">
      <c r="A49" t="s">
        <v>62</v>
      </c>
      <c r="B49">
        <v>1200</v>
      </c>
      <c r="C49" t="str">
        <f t="shared" si="0"/>
        <v>1200-12</v>
      </c>
      <c r="D49">
        <v>12</v>
      </c>
      <c r="E49">
        <v>464</v>
      </c>
      <c r="F49">
        <v>1434</v>
      </c>
    </row>
    <row r="50" spans="1:6" x14ac:dyDescent="0.25">
      <c r="A50" t="s">
        <v>63</v>
      </c>
      <c r="B50">
        <v>1100</v>
      </c>
      <c r="C50" t="str">
        <f t="shared" si="0"/>
        <v>1100-12</v>
      </c>
      <c r="D50">
        <v>12</v>
      </c>
      <c r="E50">
        <v>428</v>
      </c>
      <c r="F50">
        <v>1332</v>
      </c>
    </row>
    <row r="51" spans="1:6" x14ac:dyDescent="0.25">
      <c r="A51" t="s">
        <v>64</v>
      </c>
      <c r="B51">
        <v>1000</v>
      </c>
      <c r="C51" t="str">
        <f t="shared" si="0"/>
        <v>1000-12</v>
      </c>
      <c r="D51">
        <v>12</v>
      </c>
      <c r="E51">
        <v>392</v>
      </c>
      <c r="F51">
        <v>1234</v>
      </c>
    </row>
    <row r="52" spans="1:6" x14ac:dyDescent="0.25">
      <c r="A52" t="s">
        <v>65</v>
      </c>
      <c r="B52">
        <v>900</v>
      </c>
      <c r="C52" t="str">
        <f t="shared" si="0"/>
        <v>900-12</v>
      </c>
      <c r="D52">
        <v>12</v>
      </c>
      <c r="E52">
        <v>294</v>
      </c>
      <c r="F52">
        <v>1062</v>
      </c>
    </row>
    <row r="53" spans="1:6" x14ac:dyDescent="0.25">
      <c r="A53" t="s">
        <v>66</v>
      </c>
      <c r="B53">
        <v>800</v>
      </c>
      <c r="C53" t="str">
        <f t="shared" si="0"/>
        <v>800-12</v>
      </c>
      <c r="D53">
        <v>12</v>
      </c>
      <c r="E53">
        <v>240</v>
      </c>
      <c r="F53">
        <v>942</v>
      </c>
    </row>
    <row r="54" spans="1:6" x14ac:dyDescent="0.25">
      <c r="A54" t="s">
        <v>67</v>
      </c>
      <c r="B54">
        <v>700</v>
      </c>
      <c r="C54" t="str">
        <f t="shared" si="0"/>
        <v>700-12</v>
      </c>
      <c r="D54">
        <v>12</v>
      </c>
      <c r="E54">
        <v>202</v>
      </c>
      <c r="F54">
        <v>820</v>
      </c>
    </row>
    <row r="55" spans="1:6" x14ac:dyDescent="0.25">
      <c r="A55" t="s">
        <v>68</v>
      </c>
      <c r="B55">
        <v>600</v>
      </c>
      <c r="C55" t="str">
        <f t="shared" si="0"/>
        <v>600-12</v>
      </c>
      <c r="D55">
        <v>12</v>
      </c>
      <c r="E55">
        <v>175.19</v>
      </c>
      <c r="F55">
        <v>720</v>
      </c>
    </row>
    <row r="56" spans="1:6" x14ac:dyDescent="0.25">
      <c r="A56" t="s">
        <v>69</v>
      </c>
      <c r="B56">
        <v>525</v>
      </c>
      <c r="C56" t="str">
        <f t="shared" si="0"/>
        <v>525-12</v>
      </c>
      <c r="D56">
        <v>12</v>
      </c>
      <c r="E56">
        <v>154.74</v>
      </c>
      <c r="F56">
        <v>645</v>
      </c>
    </row>
    <row r="57" spans="1:6" x14ac:dyDescent="0.25">
      <c r="A57" t="s">
        <v>70</v>
      </c>
      <c r="B57">
        <v>450</v>
      </c>
      <c r="C57" t="str">
        <f t="shared" si="0"/>
        <v>450-12</v>
      </c>
      <c r="D57">
        <v>12</v>
      </c>
      <c r="E57">
        <v>134.29</v>
      </c>
      <c r="F57">
        <v>570</v>
      </c>
    </row>
    <row r="58" spans="1:6" x14ac:dyDescent="0.25">
      <c r="A58" t="s">
        <v>71</v>
      </c>
      <c r="B58">
        <v>2500</v>
      </c>
      <c r="C58" t="str">
        <f t="shared" si="0"/>
        <v>2500-16</v>
      </c>
      <c r="D58">
        <v>16</v>
      </c>
      <c r="E58">
        <v>3395</v>
      </c>
      <c r="F58">
        <v>2842</v>
      </c>
    </row>
    <row r="59" spans="1:6" x14ac:dyDescent="0.25">
      <c r="A59" t="s">
        <v>72</v>
      </c>
      <c r="B59">
        <v>2300</v>
      </c>
      <c r="C59" t="str">
        <f t="shared" si="0"/>
        <v>2300-16</v>
      </c>
      <c r="D59">
        <v>16</v>
      </c>
      <c r="E59">
        <v>2796</v>
      </c>
      <c r="F59">
        <v>2634</v>
      </c>
    </row>
    <row r="60" spans="1:6" x14ac:dyDescent="0.25">
      <c r="A60" t="s">
        <v>73</v>
      </c>
      <c r="B60">
        <v>2000</v>
      </c>
      <c r="C60" t="str">
        <f t="shared" si="0"/>
        <v>2000-16</v>
      </c>
      <c r="D60">
        <v>16</v>
      </c>
      <c r="E60">
        <v>1878</v>
      </c>
      <c r="F60">
        <v>2308</v>
      </c>
    </row>
    <row r="61" spans="1:6" x14ac:dyDescent="0.25">
      <c r="A61" t="s">
        <v>74</v>
      </c>
      <c r="B61">
        <v>1800</v>
      </c>
      <c r="C61" t="str">
        <f t="shared" si="0"/>
        <v>1800-16</v>
      </c>
      <c r="D61">
        <v>16</v>
      </c>
      <c r="E61">
        <v>1470</v>
      </c>
      <c r="F61">
        <v>2088</v>
      </c>
    </row>
    <row r="62" spans="1:6" x14ac:dyDescent="0.25">
      <c r="A62" t="s">
        <v>75</v>
      </c>
      <c r="B62">
        <v>1600</v>
      </c>
      <c r="C62" t="str">
        <f t="shared" si="0"/>
        <v>1600-16</v>
      </c>
      <c r="D62">
        <v>16</v>
      </c>
      <c r="E62">
        <v>1126</v>
      </c>
      <c r="F62">
        <v>1880</v>
      </c>
    </row>
    <row r="63" spans="1:6" x14ac:dyDescent="0.25">
      <c r="A63" t="s">
        <v>76</v>
      </c>
      <c r="B63">
        <v>1500</v>
      </c>
      <c r="C63" t="str">
        <f t="shared" si="0"/>
        <v>1500-16</v>
      </c>
      <c r="D63">
        <v>16</v>
      </c>
      <c r="E63">
        <v>889</v>
      </c>
      <c r="F63">
        <v>1776</v>
      </c>
    </row>
    <row r="64" spans="1:6" x14ac:dyDescent="0.25">
      <c r="A64" t="s">
        <v>77</v>
      </c>
      <c r="B64">
        <v>1350</v>
      </c>
      <c r="C64" t="str">
        <f t="shared" si="0"/>
        <v>1350-16</v>
      </c>
      <c r="D64">
        <v>16</v>
      </c>
      <c r="E64">
        <v>735</v>
      </c>
      <c r="F64">
        <v>1614</v>
      </c>
    </row>
    <row r="65" spans="1:6" x14ac:dyDescent="0.25">
      <c r="A65" t="s">
        <v>78</v>
      </c>
      <c r="B65">
        <v>1200</v>
      </c>
      <c r="C65" t="str">
        <f t="shared" si="0"/>
        <v>1200-16</v>
      </c>
      <c r="D65">
        <v>16</v>
      </c>
      <c r="E65">
        <v>464</v>
      </c>
      <c r="F65">
        <v>1464</v>
      </c>
    </row>
    <row r="66" spans="1:6" x14ac:dyDescent="0.25">
      <c r="A66" t="s">
        <v>79</v>
      </c>
      <c r="B66">
        <v>1100</v>
      </c>
      <c r="C66" t="str">
        <f t="shared" si="0"/>
        <v>1100-16</v>
      </c>
      <c r="D66">
        <v>16</v>
      </c>
      <c r="E66">
        <v>428</v>
      </c>
      <c r="F66">
        <v>1332</v>
      </c>
    </row>
    <row r="67" spans="1:6" x14ac:dyDescent="0.25">
      <c r="A67" t="s">
        <v>80</v>
      </c>
      <c r="B67">
        <v>1000</v>
      </c>
      <c r="C67" t="str">
        <f t="shared" si="0"/>
        <v>1000-16</v>
      </c>
      <c r="D67">
        <v>16</v>
      </c>
      <c r="E67">
        <v>392</v>
      </c>
      <c r="F67">
        <v>1234</v>
      </c>
    </row>
    <row r="68" spans="1:6" x14ac:dyDescent="0.25">
      <c r="A68" t="s">
        <v>81</v>
      </c>
      <c r="B68">
        <v>900</v>
      </c>
      <c r="C68" t="str">
        <f t="shared" si="0"/>
        <v>900-16</v>
      </c>
      <c r="D68">
        <v>16</v>
      </c>
      <c r="E68">
        <v>329</v>
      </c>
      <c r="F68">
        <v>1096</v>
      </c>
    </row>
    <row r="69" spans="1:6" x14ac:dyDescent="0.25">
      <c r="A69" t="s">
        <v>82</v>
      </c>
      <c r="B69">
        <v>800</v>
      </c>
      <c r="C69" t="str">
        <f t="shared" si="0"/>
        <v>800-16</v>
      </c>
      <c r="D69">
        <v>16</v>
      </c>
      <c r="E69">
        <v>263</v>
      </c>
      <c r="F69">
        <v>962</v>
      </c>
    </row>
    <row r="70" spans="1:6" x14ac:dyDescent="0.25">
      <c r="A70" t="s">
        <v>83</v>
      </c>
      <c r="B70">
        <v>700</v>
      </c>
      <c r="C70" t="str">
        <f t="shared" si="0"/>
        <v>700-16</v>
      </c>
      <c r="D70">
        <v>16</v>
      </c>
      <c r="E70">
        <v>212</v>
      </c>
      <c r="F70">
        <v>812</v>
      </c>
    </row>
    <row r="71" spans="1:6" x14ac:dyDescent="0.25">
      <c r="A71" t="s">
        <v>84</v>
      </c>
      <c r="B71">
        <v>600</v>
      </c>
      <c r="C71" t="str">
        <f t="shared" si="0"/>
        <v>600-16</v>
      </c>
      <c r="D71">
        <v>16</v>
      </c>
      <c r="E71">
        <v>175</v>
      </c>
      <c r="F71">
        <v>720</v>
      </c>
    </row>
    <row r="72" spans="1:6" x14ac:dyDescent="0.25">
      <c r="A72" t="s">
        <v>85</v>
      </c>
      <c r="B72">
        <v>525</v>
      </c>
      <c r="C72" t="str">
        <f t="shared" si="0"/>
        <v>525-16</v>
      </c>
      <c r="D72">
        <v>16</v>
      </c>
      <c r="E72">
        <v>154.74</v>
      </c>
      <c r="F72">
        <v>645</v>
      </c>
    </row>
    <row r="73" spans="1:6" x14ac:dyDescent="0.25">
      <c r="A73" t="s">
        <v>86</v>
      </c>
      <c r="B73">
        <v>450</v>
      </c>
      <c r="C73" t="str">
        <f t="shared" ref="C73" si="1">CONCATENATE(B73,"-",D73)</f>
        <v>450-16</v>
      </c>
      <c r="D73">
        <v>16</v>
      </c>
      <c r="E73">
        <v>134.29</v>
      </c>
      <c r="F73">
        <v>570</v>
      </c>
    </row>
  </sheetData>
  <sheetProtection algorithmName="SHA-512" hashValue="kCYL/o13zjiX4jVNZoMlPMzVMs8eKZ17tzngCFIpM3f+j/xVKi88cyDnXuWXu12Zb3LQ+l3z4Uwuy2epIoMkPA==" saltValue="b7tgJhkzjKRWmh2zfPkE1g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04A64E0C06724991DEE93270428FF4" ma:contentTypeVersion="19" ma:contentTypeDescription="Create a new document." ma:contentTypeScope="" ma:versionID="fcb46aa6a61650521e08728b71c70e84">
  <xsd:schema xmlns:xsd="http://www.w3.org/2001/XMLSchema" xmlns:xs="http://www.w3.org/2001/XMLSchema" xmlns:p="http://schemas.microsoft.com/office/2006/metadata/properties" xmlns:ns2="d4a05e6a-5247-4e97-b452-e2e32019d650" xmlns:ns3="d4e17bff-a1c9-4e43-91dc-5341a73a08fa" targetNamespace="http://schemas.microsoft.com/office/2006/metadata/properties" ma:root="true" ma:fieldsID="004cbe981346c7827b1fdcb457a07080" ns2:_="" ns3:_="">
    <xsd:import namespace="d4a05e6a-5247-4e97-b452-e2e32019d650"/>
    <xsd:import namespace="d4e17bff-a1c9-4e43-91dc-5341a73a0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05e6a-5247-4e97-b452-e2e32019d6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791adbf-173e-44e8-a9d7-668cde0898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17bff-a1c9-4e43-91dc-5341a73a08f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406ba56-2d70-4948-a994-ccc5ef1154d6}" ma:internalName="TaxCatchAll" ma:showField="CatchAllData" ma:web="d4e17bff-a1c9-4e43-91dc-5341a73a08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a05e6a-5247-4e97-b452-e2e32019d650">
      <Terms xmlns="http://schemas.microsoft.com/office/infopath/2007/PartnerControls"/>
    </lcf76f155ced4ddcb4097134ff3c332f>
    <TaxCatchAll xmlns="d4e17bff-a1c9-4e43-91dc-5341a73a08f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CAB0E3-F401-4666-90D1-04D1D0574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a05e6a-5247-4e97-b452-e2e32019d650"/>
    <ds:schemaRef ds:uri="d4e17bff-a1c9-4e43-91dc-5341a73a0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C20E7B-AE9C-4571-85B8-11F115C78281}">
  <ds:schemaRefs>
    <ds:schemaRef ds:uri="d4a05e6a-5247-4e97-b452-e2e32019d650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4e17bff-a1c9-4e43-91dc-5341a73a08f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3BBED5-7021-40EE-A517-4AA02DC601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Notes</vt:lpstr>
      <vt:lpstr>List - Dimensions Calculator</vt:lpstr>
      <vt:lpstr>Individual Pipe</vt:lpstr>
      <vt:lpstr>Lookups</vt:lpstr>
      <vt:lpstr>'Individual Pipe'!Print_Area</vt:lpstr>
      <vt:lpstr>'List - Dimensions Calculator'!Print_Area</vt:lpstr>
      <vt:lpstr>Notes!Print_Area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Ayers</dc:creator>
  <cp:lastModifiedBy>Katherine Tomaylla Deza</cp:lastModifiedBy>
  <cp:lastPrinted>2026-01-18T20:33:25Z</cp:lastPrinted>
  <dcterms:created xsi:type="dcterms:W3CDTF">2025-11-17T02:12:40Z</dcterms:created>
  <dcterms:modified xsi:type="dcterms:W3CDTF">2026-02-23T04:40:21Z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0x0101009F04A64E0C06724991DEE93270428FF4</vt:lpwstr>
  </property>
  <property fmtid="{D5CDD505-2E9C-101B-9397-08002B2CF9AE}" pid="3" name="MediaServiceImageTags">
    <vt:lpwstr/>
  </property>
</Properties>
</file>