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rapipe-my.sharepoint.com/personal/katherinetd_infrapipe_co_nz/Documents/"/>
    </mc:Choice>
  </mc:AlternateContent>
  <xr:revisionPtr revIDLastSave="485" documentId="8_{1A0AE66E-D099-4ECC-9DCE-9D5C1DCB35E5}" xr6:coauthVersionLast="47" xr6:coauthVersionMax="47" xr10:uidLastSave="{91D690CC-2F87-40D0-9365-B93894086BBF}"/>
  <bookViews>
    <workbookView xWindow="-108" yWindow="-108" windowWidth="23256" windowHeight="12576" xr2:uid="{AAB5E76E-4994-4E34-B5B9-42647320BC24}"/>
  </bookViews>
  <sheets>
    <sheet name="FISHPIPE Calculator" sheetId="2" r:id="rId1"/>
    <sheet name="Instruction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2" l="1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5" i="2"/>
  <c r="S27" i="2" l="1"/>
  <c r="S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57" i="2" l="1"/>
  <c r="Q57" i="2"/>
  <c r="Q6" i="2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R5" i="2"/>
  <c r="Q5" i="2"/>
  <c r="A59" i="2" l="1"/>
  <c r="Q27" i="2"/>
  <c r="R27" i="2"/>
  <c r="A29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<sst xmlns="http://schemas.openxmlformats.org/spreadsheetml/2006/main" count="53" uniqueCount="36">
  <si>
    <t>OD</t>
  </si>
  <si>
    <t>ID</t>
  </si>
  <si>
    <t>DN</t>
  </si>
  <si>
    <t>Skt OD</t>
  </si>
  <si>
    <t>CSA</t>
  </si>
  <si>
    <t>% remaining:</t>
  </si>
  <si>
    <t>Burial %: 0%</t>
  </si>
  <si>
    <t>Option No 1</t>
  </si>
  <si>
    <t>Option No 2</t>
  </si>
  <si>
    <t>CSA (burial)mm2</t>
  </si>
  <si>
    <t>Relative cost indicator</t>
  </si>
  <si>
    <t>Instructions</t>
  </si>
  <si>
    <t>FAQs</t>
  </si>
  <si>
    <t>Insert number of pipes here</t>
  </si>
  <si>
    <t>Is this sufficient information to confirm exactly the pipe required?</t>
  </si>
  <si>
    <t>Ring stiffness guide (SN)</t>
  </si>
  <si>
    <t>RCI</t>
  </si>
  <si>
    <t>To avoid accidental over-typing, cells in this calculator are protected so that only the required ones can be selected.</t>
  </si>
  <si>
    <t>Ascertain the burial level required.</t>
  </si>
  <si>
    <t>Using columns K-P, for the given burial level add the numbers of each size of pipe.</t>
  </si>
  <si>
    <t>The calculator will then show the totals of CSA and BFW with a handy written statement.</t>
  </si>
  <si>
    <t>Each table is set to print as one page so they can be extracted as required to add to reports.</t>
  </si>
  <si>
    <t>The RCI column is the Relative Cost Indicator (see below).</t>
  </si>
  <si>
    <t>The RCI shows the approximate relative purchase costs of different diameters of FISHPIPE.</t>
  </si>
  <si>
    <t>However it does not show the impact of freight, different strength ratings (due to depth) or installation costs.</t>
  </si>
  <si>
    <t>or any other site-specific costs.</t>
  </si>
  <si>
    <t>No, the cover depth of the pipe and the load will confirm the strength (ring stiffness known as SN) of the pipe.</t>
  </si>
  <si>
    <t>However this is easily accomplished by the engineer or contractor (see below).</t>
  </si>
  <si>
    <t>This guide assumes a low Ground Water Level (GWL) - for a high GWL SN16 is normally used.</t>
  </si>
  <si>
    <t>Cover 400-700mm and vehicle traffic - SN16.</t>
  </si>
  <si>
    <t>Cover 400-700mm and no traffic - SN4 or SN6.</t>
  </si>
  <si>
    <t>Cover 700mm+ - SN8.</t>
  </si>
  <si>
    <t xml:space="preserve">Note that for FISHPIPE DN1190+  pipes can be made to the exact SN ratings designed to the exact requirements of the site. </t>
  </si>
  <si>
    <r>
      <rPr>
        <b/>
        <sz val="10"/>
        <color theme="1"/>
        <rFont val="Montserrat Medium"/>
      </rPr>
      <t>INFRAPIPE</t>
    </r>
    <r>
      <rPr>
        <sz val="10"/>
        <color theme="1"/>
        <rFont val="Montserrat Medium"/>
      </rPr>
      <t xml:space="preserve"> will quickly confirm the required SN ratings for a site at no cost - just contact </t>
    </r>
    <r>
      <rPr>
        <sz val="10"/>
        <color rgb="FF3D9941"/>
        <rFont val="Montserrat Medium"/>
      </rPr>
      <t>sales@infrapipe.co.nz</t>
    </r>
  </si>
  <si>
    <t>Calcs</t>
  </si>
  <si>
    <r>
      <t xml:space="preserve">To confirm pricing or details of modification such as baffles, please contact INFRAPIPE at </t>
    </r>
    <r>
      <rPr>
        <sz val="10"/>
        <color rgb="FF3D9941"/>
        <rFont val="Montserrat SemiBold"/>
      </rPr>
      <t>sales@infrapipe.co.nz</t>
    </r>
    <r>
      <rPr>
        <sz val="10"/>
        <color theme="1"/>
        <rFont val="Montserrat SemiBold"/>
      </rPr>
      <t xml:space="preserve"> or at </t>
    </r>
    <r>
      <rPr>
        <sz val="10"/>
        <color rgb="FF3D9941"/>
        <rFont val="Montserrat SemiBold"/>
      </rPr>
      <t>09 869 3030</t>
    </r>
    <r>
      <rPr>
        <sz val="10"/>
        <color theme="1"/>
        <rFont val="Montserrat SemiBold"/>
      </rPr>
      <t xml:space="preserve"> Proudly NZ made and fully recyclable!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</si>
</sst>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Aptos Narrow"/>
      <family val="2"/>
      <scheme val="minor"/>
    </font>
    <font>
      <sz val="10"/>
      <color theme="1"/>
      <name val="Montserrat"/>
    </font>
    <font>
      <b/>
      <sz val="10"/>
      <color theme="1"/>
      <name val="Montserrat"/>
    </font>
    <font>
      <sz val="18"/>
      <color theme="1"/>
      <name val="Montserrat"/>
    </font>
    <font>
      <sz val="10"/>
      <color theme="1"/>
      <name val="Aptos Narrow"/>
      <family val="2"/>
      <scheme val="minor"/>
    </font>
    <font>
      <i/>
      <sz val="10"/>
      <color theme="1"/>
      <name val="Montserrat"/>
    </font>
    <font>
      <b/>
      <sz val="10"/>
      <color rgb="FF3D9941"/>
      <name val="Montserrat"/>
    </font>
    <font>
      <b/>
      <sz val="10"/>
      <color rgb="FF3D9941"/>
      <name val="Montserrat SemiBold"/>
    </font>
    <font>
      <sz val="10"/>
      <color theme="1"/>
      <name val="Montserrat Medium"/>
    </font>
    <font>
      <i/>
      <sz val="10"/>
      <color theme="1"/>
      <name val="Montserrat Medium"/>
    </font>
    <font>
      <sz val="10"/>
      <color rgb="FF3D9941"/>
      <name val="Montserrat Medium"/>
    </font>
    <font>
      <sz val="10"/>
      <color rgb="FF3D9941"/>
      <name val="Montserrat SemiBold"/>
    </font>
    <font>
      <b/>
      <sz val="10"/>
      <color theme="1"/>
      <name val="Montserrat Medium"/>
    </font>
    <font>
      <b/>
      <sz val="18"/>
      <color theme="1"/>
      <name val="Montserrat"/>
    </font>
    <font>
      <sz val="10"/>
      <color theme="1"/>
      <name val="Montserrat SemiBold"/>
    </font>
    <font>
      <b/>
      <sz val="14"/>
      <color rgb="FF3D994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E8EFE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3D994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rgb="FF3D994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3D994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1" fillId="2" borderId="0" xfId="0" applyFont="1" applyFill="1"/>
    <xf numFmtId="0" fontId="1" fillId="3" borderId="0" xfId="0" applyFont="1" applyFill="1"/>
    <xf numFmtId="0" fontId="7" fillId="3" borderId="0" xfId="0" applyFont="1" applyFill="1"/>
    <xf numFmtId="0" fontId="11" fillId="3" borderId="0" xfId="0" applyFont="1" applyFill="1"/>
    <xf numFmtId="0" fontId="8" fillId="3" borderId="0" xfId="0" applyFont="1" applyFill="1"/>
    <xf numFmtId="0" fontId="6" fillId="3" borderId="0" xfId="0" applyFont="1" applyFill="1"/>
    <xf numFmtId="0" fontId="9" fillId="3" borderId="0" xfId="0" applyFont="1" applyFill="1"/>
    <xf numFmtId="3" fontId="1" fillId="3" borderId="0" xfId="0" applyNumberFormat="1" applyFont="1" applyFill="1"/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14" fillId="3" borderId="0" xfId="0" applyFont="1" applyFill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8" fillId="3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9" fontId="6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8EFE3"/>
      <color rgb="FF3D9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23EFF-0220-478B-8B0D-68FA381C1580}">
  <sheetPr>
    <pageSetUpPr fitToPage="1"/>
  </sheetPr>
  <dimension ref="A1:V61"/>
  <sheetViews>
    <sheetView tabSelected="1" zoomScale="75" zoomScaleNormal="100" workbookViewId="0">
      <selection activeCell="L6" sqref="L6"/>
    </sheetView>
  </sheetViews>
  <sheetFormatPr defaultColWidth="9.109375" defaultRowHeight="16.2" x14ac:dyDescent="0.4"/>
  <cols>
    <col min="1" max="1" width="7.6640625" style="1" customWidth="1"/>
    <col min="2" max="4" width="9.109375" style="1" bestFit="1" customWidth="1"/>
    <col min="5" max="5" width="13.44140625" style="1" customWidth="1"/>
    <col min="6" max="6" width="10.5546875" style="1" bestFit="1" customWidth="1"/>
    <col min="7" max="7" width="10.44140625" style="1" bestFit="1" customWidth="1"/>
    <col min="8" max="8" width="10.5546875" style="1" bestFit="1" customWidth="1"/>
    <col min="9" max="9" width="10.21875" style="1" bestFit="1" customWidth="1"/>
    <col min="10" max="10" width="9.44140625" style="1" bestFit="1" customWidth="1"/>
    <col min="11" max="16" width="6.109375" style="1" customWidth="1"/>
    <col min="17" max="17" width="12.77734375" style="2" customWidth="1"/>
    <col min="18" max="18" width="10.5546875" style="1" customWidth="1"/>
    <col min="19" max="19" width="10.109375" style="1" customWidth="1"/>
    <col min="20" max="20" width="0" style="1" hidden="1" customWidth="1"/>
    <col min="21" max="16384" width="9.109375" style="1"/>
  </cols>
  <sheetData>
    <row r="1" spans="1:22" ht="55.2" customHeight="1" x14ac:dyDescent="0.4">
      <c r="A1" s="76" t="e" vm="1">
        <v>#VALUE!</v>
      </c>
      <c r="B1" s="76"/>
      <c r="C1" s="76"/>
      <c r="D1" s="17" t="s">
        <v>34</v>
      </c>
      <c r="E1" s="7"/>
      <c r="F1" s="7"/>
      <c r="G1" s="7"/>
      <c r="H1" s="78" t="e" vm="2">
        <v>#VALUE!</v>
      </c>
      <c r="I1" s="78"/>
      <c r="J1" s="78"/>
      <c r="K1" s="78"/>
      <c r="L1" s="78"/>
      <c r="M1" s="7"/>
      <c r="N1" s="7"/>
      <c r="O1" s="7"/>
      <c r="P1" s="7"/>
      <c r="Q1" s="13"/>
      <c r="R1" s="7"/>
      <c r="S1" s="18" t="s">
        <v>7</v>
      </c>
      <c r="U1" s="7"/>
      <c r="V1" s="7"/>
    </row>
    <row r="2" spans="1:22" x14ac:dyDescent="0.4">
      <c r="A2" s="7"/>
      <c r="B2" s="7"/>
      <c r="C2" s="7"/>
      <c r="D2" s="7"/>
      <c r="E2" s="17" t="s">
        <v>9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3"/>
      <c r="R2" s="7"/>
      <c r="S2" s="7"/>
      <c r="U2" s="7"/>
      <c r="V2" s="7"/>
    </row>
    <row r="3" spans="1:22" x14ac:dyDescent="0.4">
      <c r="A3" s="7"/>
      <c r="B3" s="7"/>
      <c r="C3" s="7"/>
      <c r="D3" s="7"/>
      <c r="E3" s="64" t="s">
        <v>5</v>
      </c>
      <c r="F3" s="65">
        <v>0.85799999999999998</v>
      </c>
      <c r="G3" s="65">
        <v>0.80500000000000005</v>
      </c>
      <c r="H3" s="65">
        <v>0.7</v>
      </c>
      <c r="I3" s="65">
        <v>0.60099999999999998</v>
      </c>
      <c r="J3" s="65">
        <v>0.5</v>
      </c>
      <c r="K3" s="74" t="s">
        <v>13</v>
      </c>
      <c r="L3" s="74"/>
      <c r="M3" s="74"/>
      <c r="N3" s="74"/>
      <c r="O3" s="74"/>
      <c r="P3" s="74"/>
      <c r="Q3" s="20"/>
      <c r="R3" s="19"/>
      <c r="S3" s="19"/>
      <c r="U3" s="7"/>
      <c r="V3" s="7"/>
    </row>
    <row r="4" spans="1:22" ht="16.8" thickBot="1" x14ac:dyDescent="0.45">
      <c r="A4" s="61" t="s">
        <v>2</v>
      </c>
      <c r="B4" s="61" t="s">
        <v>1</v>
      </c>
      <c r="C4" s="61" t="s">
        <v>0</v>
      </c>
      <c r="D4" s="61" t="s">
        <v>3</v>
      </c>
      <c r="E4" s="61" t="s">
        <v>6</v>
      </c>
      <c r="F4" s="62">
        <v>0.2</v>
      </c>
      <c r="G4" s="62">
        <v>0.25</v>
      </c>
      <c r="H4" s="62">
        <v>0.33</v>
      </c>
      <c r="I4" s="62">
        <v>0.42</v>
      </c>
      <c r="J4" s="62">
        <v>0.5</v>
      </c>
      <c r="K4" s="62">
        <v>0</v>
      </c>
      <c r="L4" s="62">
        <v>0.2</v>
      </c>
      <c r="M4" s="62">
        <v>0.25</v>
      </c>
      <c r="N4" s="62">
        <v>0.33</v>
      </c>
      <c r="O4" s="62">
        <v>0.42</v>
      </c>
      <c r="P4" s="62">
        <v>0.5</v>
      </c>
      <c r="Q4" s="63" t="s">
        <v>4</v>
      </c>
      <c r="R4" s="61" t="s">
        <v>2</v>
      </c>
      <c r="S4" s="61" t="s">
        <v>16</v>
      </c>
      <c r="T4" s="1" t="s">
        <v>16</v>
      </c>
      <c r="U4" s="7"/>
      <c r="V4" s="7"/>
    </row>
    <row r="5" spans="1:22" x14ac:dyDescent="0.4">
      <c r="A5" s="34">
        <v>120</v>
      </c>
      <c r="B5" s="35">
        <v>98</v>
      </c>
      <c r="C5" s="35">
        <v>115</v>
      </c>
      <c r="D5" s="35">
        <v>123</v>
      </c>
      <c r="E5" s="36">
        <v>7539.14</v>
      </c>
      <c r="F5" s="36">
        <v>6468.58212</v>
      </c>
      <c r="G5" s="36">
        <v>5207.2086066000002</v>
      </c>
      <c r="H5" s="36">
        <v>3645.04602462</v>
      </c>
      <c r="I5" s="36">
        <v>2190.6726607966198</v>
      </c>
      <c r="J5" s="36">
        <v>1095.3363303983099</v>
      </c>
      <c r="K5" s="37"/>
      <c r="L5" s="38"/>
      <c r="M5" s="37"/>
      <c r="N5" s="37"/>
      <c r="O5" s="37"/>
      <c r="P5" s="37"/>
      <c r="Q5" s="36">
        <f>(K5*E5)+(L5*F5)+(M5*G5)+(N5*H5)+(O5*I5)+(P5*J5)</f>
        <v>0</v>
      </c>
      <c r="R5" s="39">
        <f t="shared" ref="R5:R26" si="0">SUM(K5:P5)*A5</f>
        <v>0</v>
      </c>
      <c r="S5" s="39">
        <f>SUM(K5:P5)*T5</f>
        <v>0</v>
      </c>
      <c r="T5" s="1">
        <v>1</v>
      </c>
      <c r="U5" s="7"/>
      <c r="V5" s="7"/>
    </row>
    <row r="6" spans="1:22" x14ac:dyDescent="0.4">
      <c r="A6" s="23">
        <v>180</v>
      </c>
      <c r="B6" s="24">
        <v>147</v>
      </c>
      <c r="C6" s="24">
        <v>171</v>
      </c>
      <c r="D6" s="24">
        <v>180</v>
      </c>
      <c r="E6" s="25">
        <v>16963.065000000002</v>
      </c>
      <c r="F6" s="25">
        <v>14554.309770000002</v>
      </c>
      <c r="G6" s="25">
        <v>11716.219364850002</v>
      </c>
      <c r="H6" s="25">
        <v>8201.3535553950005</v>
      </c>
      <c r="I6" s="25">
        <v>4929.0134867923953</v>
      </c>
      <c r="J6" s="25">
        <v>2464.5067433961976</v>
      </c>
      <c r="K6" s="26"/>
      <c r="L6" s="27"/>
      <c r="M6" s="26"/>
      <c r="N6" s="26"/>
      <c r="O6" s="26"/>
      <c r="P6" s="26"/>
      <c r="Q6" s="25">
        <f t="shared" ref="Q6:Q26" si="1">(K6*E6)+(L6*F6)+(M6*G6)+(N6*H6)+(O6*I6)+(P6*J6)</f>
        <v>0</v>
      </c>
      <c r="R6" s="28">
        <f t="shared" si="0"/>
        <v>0</v>
      </c>
      <c r="S6" s="28">
        <f t="shared" ref="S6:S26" si="2">SUM(K6:P6)*T6</f>
        <v>0</v>
      </c>
      <c r="T6" s="1">
        <v>1.3</v>
      </c>
      <c r="U6" s="7"/>
      <c r="V6" s="7"/>
    </row>
    <row r="7" spans="1:22" x14ac:dyDescent="0.4">
      <c r="A7" s="23">
        <v>265</v>
      </c>
      <c r="B7" s="24">
        <v>218</v>
      </c>
      <c r="C7" s="24">
        <v>254</v>
      </c>
      <c r="D7" s="24">
        <v>268</v>
      </c>
      <c r="E7" s="25">
        <v>37306.340000000004</v>
      </c>
      <c r="F7" s="25">
        <v>32008.839720000004</v>
      </c>
      <c r="G7" s="25">
        <v>25767.115974600005</v>
      </c>
      <c r="H7" s="25">
        <v>18036.981182220003</v>
      </c>
      <c r="I7" s="25">
        <v>10840.22569051422</v>
      </c>
      <c r="J7" s="25">
        <v>5420.1128452571102</v>
      </c>
      <c r="K7" s="26"/>
      <c r="L7" s="27"/>
      <c r="M7" s="26"/>
      <c r="N7" s="26"/>
      <c r="O7" s="26"/>
      <c r="P7" s="26"/>
      <c r="Q7" s="25">
        <f t="shared" si="1"/>
        <v>0</v>
      </c>
      <c r="R7" s="28">
        <f t="shared" si="0"/>
        <v>0</v>
      </c>
      <c r="S7" s="28">
        <f t="shared" si="2"/>
        <v>0</v>
      </c>
      <c r="T7" s="1">
        <v>2.2999999999999998</v>
      </c>
      <c r="U7" s="7"/>
      <c r="V7" s="7"/>
    </row>
    <row r="8" spans="1:22" x14ac:dyDescent="0.4">
      <c r="A8" s="23">
        <v>365</v>
      </c>
      <c r="B8" s="24">
        <v>295</v>
      </c>
      <c r="C8" s="24">
        <v>345</v>
      </c>
      <c r="D8" s="24">
        <v>363</v>
      </c>
      <c r="E8" s="25">
        <v>68314.625</v>
      </c>
      <c r="F8" s="25">
        <v>58613.948250000001</v>
      </c>
      <c r="G8" s="25">
        <v>47184.228341250004</v>
      </c>
      <c r="H8" s="25">
        <v>33028.959838875002</v>
      </c>
      <c r="I8" s="25">
        <v>19850.404863163876</v>
      </c>
      <c r="J8" s="25">
        <v>9925.2024315819381</v>
      </c>
      <c r="K8" s="26"/>
      <c r="L8" s="27"/>
      <c r="M8" s="26"/>
      <c r="N8" s="26">
        <v>2</v>
      </c>
      <c r="O8" s="26"/>
      <c r="P8" s="26"/>
      <c r="Q8" s="25">
        <f t="shared" si="1"/>
        <v>66057.919677750004</v>
      </c>
      <c r="R8" s="28">
        <f t="shared" si="0"/>
        <v>730</v>
      </c>
      <c r="S8" s="28">
        <f t="shared" si="2"/>
        <v>6.8</v>
      </c>
      <c r="T8" s="1">
        <v>3.4</v>
      </c>
      <c r="U8" s="7"/>
      <c r="V8" s="7"/>
    </row>
    <row r="9" spans="1:22" x14ac:dyDescent="0.4">
      <c r="A9" s="23">
        <v>455</v>
      </c>
      <c r="B9" s="24">
        <v>375</v>
      </c>
      <c r="C9" s="24">
        <v>437</v>
      </c>
      <c r="D9" s="24">
        <v>456</v>
      </c>
      <c r="E9" s="25">
        <v>110390.625</v>
      </c>
      <c r="F9" s="25">
        <v>94715.15625</v>
      </c>
      <c r="G9" s="25">
        <v>76245.700781250009</v>
      </c>
      <c r="H9" s="25">
        <v>53371.990546875</v>
      </c>
      <c r="I9" s="25">
        <v>32076.566318671874</v>
      </c>
      <c r="J9" s="25">
        <v>16038.283159335937</v>
      </c>
      <c r="K9" s="26"/>
      <c r="L9" s="27"/>
      <c r="M9" s="26"/>
      <c r="N9" s="26"/>
      <c r="O9" s="26"/>
      <c r="P9" s="26"/>
      <c r="Q9" s="25">
        <f t="shared" si="1"/>
        <v>0</v>
      </c>
      <c r="R9" s="28">
        <f t="shared" si="0"/>
        <v>0</v>
      </c>
      <c r="S9" s="28">
        <f t="shared" si="2"/>
        <v>0</v>
      </c>
      <c r="T9" s="1">
        <v>5.2</v>
      </c>
      <c r="U9" s="7"/>
      <c r="V9" s="7"/>
    </row>
    <row r="10" spans="1:22" x14ac:dyDescent="0.4">
      <c r="A10" s="23">
        <v>545</v>
      </c>
      <c r="B10" s="24">
        <v>450</v>
      </c>
      <c r="C10" s="24">
        <v>523</v>
      </c>
      <c r="D10" s="24">
        <v>545</v>
      </c>
      <c r="E10" s="25">
        <v>158962.5</v>
      </c>
      <c r="F10" s="25">
        <v>136389.82500000001</v>
      </c>
      <c r="G10" s="25">
        <v>109793.80912500001</v>
      </c>
      <c r="H10" s="25">
        <v>76855.666387500009</v>
      </c>
      <c r="I10" s="25">
        <v>46190.255498887505</v>
      </c>
      <c r="J10" s="25">
        <v>23095.127749443753</v>
      </c>
      <c r="K10" s="26"/>
      <c r="L10" s="27"/>
      <c r="M10" s="26"/>
      <c r="N10" s="26"/>
      <c r="O10" s="26"/>
      <c r="P10" s="26"/>
      <c r="Q10" s="25">
        <f t="shared" si="1"/>
        <v>0</v>
      </c>
      <c r="R10" s="28">
        <f t="shared" si="0"/>
        <v>0</v>
      </c>
      <c r="S10" s="28">
        <f t="shared" si="2"/>
        <v>0</v>
      </c>
      <c r="T10" s="1">
        <v>8</v>
      </c>
      <c r="U10" s="7"/>
      <c r="V10" s="7"/>
    </row>
    <row r="11" spans="1:22" x14ac:dyDescent="0.4">
      <c r="A11" s="23">
        <v>635</v>
      </c>
      <c r="B11" s="24">
        <v>525</v>
      </c>
      <c r="C11" s="24">
        <v>611</v>
      </c>
      <c r="D11" s="24">
        <v>634</v>
      </c>
      <c r="E11" s="25">
        <v>216365.625</v>
      </c>
      <c r="F11" s="25">
        <v>185641.70624999999</v>
      </c>
      <c r="G11" s="25">
        <v>149441.57353125</v>
      </c>
      <c r="H11" s="25">
        <v>104609.10147187499</v>
      </c>
      <c r="I11" s="25">
        <v>62870.06998459687</v>
      </c>
      <c r="J11" s="25">
        <v>31435.034992298435</v>
      </c>
      <c r="K11" s="26"/>
      <c r="L11" s="27"/>
      <c r="M11" s="26"/>
      <c r="N11" s="26"/>
      <c r="O11" s="26"/>
      <c r="P11" s="26"/>
      <c r="Q11" s="25">
        <f t="shared" si="1"/>
        <v>0</v>
      </c>
      <c r="R11" s="28">
        <f t="shared" si="0"/>
        <v>0</v>
      </c>
      <c r="S11" s="28">
        <f t="shared" si="2"/>
        <v>0</v>
      </c>
      <c r="T11" s="1">
        <v>11</v>
      </c>
      <c r="U11" s="7"/>
      <c r="V11" s="7"/>
    </row>
    <row r="12" spans="1:22" x14ac:dyDescent="0.4">
      <c r="A12" s="23">
        <v>725</v>
      </c>
      <c r="B12" s="24">
        <v>600</v>
      </c>
      <c r="C12" s="24">
        <v>702</v>
      </c>
      <c r="D12" s="24">
        <v>728</v>
      </c>
      <c r="E12" s="25">
        <v>282600</v>
      </c>
      <c r="F12" s="25">
        <v>242470.8</v>
      </c>
      <c r="G12" s="25">
        <v>195188.99400000001</v>
      </c>
      <c r="H12" s="25">
        <v>136632.29579999999</v>
      </c>
      <c r="I12" s="25">
        <v>82116.00977579999</v>
      </c>
      <c r="J12" s="25">
        <v>41058.004887899995</v>
      </c>
      <c r="K12" s="26"/>
      <c r="L12" s="27"/>
      <c r="M12" s="26"/>
      <c r="N12" s="26"/>
      <c r="O12" s="26"/>
      <c r="P12" s="26"/>
      <c r="Q12" s="25">
        <f t="shared" si="1"/>
        <v>0</v>
      </c>
      <c r="R12" s="28">
        <f t="shared" si="0"/>
        <v>0</v>
      </c>
      <c r="S12" s="28">
        <f t="shared" si="2"/>
        <v>0</v>
      </c>
      <c r="T12" s="1">
        <v>15</v>
      </c>
      <c r="U12" s="7"/>
      <c r="V12" s="7"/>
    </row>
    <row r="13" spans="1:22" x14ac:dyDescent="0.4">
      <c r="A13" s="23">
        <v>840</v>
      </c>
      <c r="B13" s="24">
        <v>700</v>
      </c>
      <c r="C13" s="24">
        <v>820</v>
      </c>
      <c r="D13" s="24">
        <v>840</v>
      </c>
      <c r="E13" s="25">
        <v>384650</v>
      </c>
      <c r="F13" s="25">
        <v>330029.7</v>
      </c>
      <c r="G13" s="25">
        <v>265673.90850000002</v>
      </c>
      <c r="H13" s="25">
        <v>185971.73595</v>
      </c>
      <c r="I13" s="25">
        <v>111769.01330594999</v>
      </c>
      <c r="J13" s="25">
        <v>55884.506652974997</v>
      </c>
      <c r="K13" s="26"/>
      <c r="L13" s="27"/>
      <c r="M13" s="26"/>
      <c r="N13" s="26"/>
      <c r="O13" s="26"/>
      <c r="P13" s="26"/>
      <c r="Q13" s="25">
        <f t="shared" si="1"/>
        <v>0</v>
      </c>
      <c r="R13" s="28">
        <f t="shared" si="0"/>
        <v>0</v>
      </c>
      <c r="S13" s="28">
        <f t="shared" si="2"/>
        <v>0</v>
      </c>
      <c r="T13" s="1">
        <v>18</v>
      </c>
      <c r="U13" s="7"/>
      <c r="V13" s="7"/>
    </row>
    <row r="14" spans="1:22" x14ac:dyDescent="0.4">
      <c r="A14" s="23">
        <v>955</v>
      </c>
      <c r="B14" s="24">
        <v>800</v>
      </c>
      <c r="C14" s="24">
        <v>936</v>
      </c>
      <c r="D14" s="24">
        <v>956</v>
      </c>
      <c r="E14" s="25">
        <v>502400</v>
      </c>
      <c r="F14" s="25">
        <v>431059.20000000001</v>
      </c>
      <c r="G14" s="25">
        <v>347002.65600000002</v>
      </c>
      <c r="H14" s="25">
        <v>242901.85920000001</v>
      </c>
      <c r="I14" s="25">
        <v>145984.0173792</v>
      </c>
      <c r="J14" s="25">
        <v>72992.008689599999</v>
      </c>
      <c r="K14" s="26"/>
      <c r="L14" s="27"/>
      <c r="M14" s="26"/>
      <c r="N14" s="26"/>
      <c r="O14" s="26"/>
      <c r="P14" s="26"/>
      <c r="Q14" s="25">
        <f t="shared" si="1"/>
        <v>0</v>
      </c>
      <c r="R14" s="28">
        <f t="shared" si="0"/>
        <v>0</v>
      </c>
      <c r="S14" s="28">
        <f t="shared" si="2"/>
        <v>0</v>
      </c>
      <c r="T14" s="1">
        <v>21</v>
      </c>
      <c r="U14" s="7"/>
      <c r="V14" s="7"/>
    </row>
    <row r="15" spans="1:22" x14ac:dyDescent="0.4">
      <c r="A15" s="23">
        <v>1090</v>
      </c>
      <c r="B15" s="24">
        <v>900</v>
      </c>
      <c r="C15" s="24">
        <v>1090</v>
      </c>
      <c r="D15" s="24">
        <v>1110</v>
      </c>
      <c r="E15" s="25">
        <v>635850</v>
      </c>
      <c r="F15" s="25">
        <v>545559.30000000005</v>
      </c>
      <c r="G15" s="25">
        <v>439175.23650000006</v>
      </c>
      <c r="H15" s="25">
        <v>307422.66555000003</v>
      </c>
      <c r="I15" s="25">
        <v>184761.02199555002</v>
      </c>
      <c r="J15" s="25">
        <v>92380.510997775011</v>
      </c>
      <c r="K15" s="26"/>
      <c r="L15" s="27"/>
      <c r="M15" s="26"/>
      <c r="N15" s="26"/>
      <c r="O15" s="26"/>
      <c r="P15" s="26"/>
      <c r="Q15" s="25">
        <f t="shared" si="1"/>
        <v>0</v>
      </c>
      <c r="R15" s="28">
        <f t="shared" si="0"/>
        <v>0</v>
      </c>
      <c r="S15" s="28">
        <f t="shared" si="2"/>
        <v>0</v>
      </c>
      <c r="T15" s="1">
        <v>25</v>
      </c>
      <c r="U15" s="7"/>
      <c r="V15" s="7"/>
    </row>
    <row r="16" spans="1:22" x14ac:dyDescent="0.4">
      <c r="A16" s="23">
        <v>1190</v>
      </c>
      <c r="B16" s="24">
        <v>1000</v>
      </c>
      <c r="C16" s="24">
        <v>1166</v>
      </c>
      <c r="D16" s="24">
        <v>1186</v>
      </c>
      <c r="E16" s="25">
        <v>785000</v>
      </c>
      <c r="F16" s="25">
        <v>673530</v>
      </c>
      <c r="G16" s="25">
        <v>542191.65</v>
      </c>
      <c r="H16" s="25">
        <v>379534.15499999997</v>
      </c>
      <c r="I16" s="25">
        <v>228100.02715499996</v>
      </c>
      <c r="J16" s="25">
        <v>114050.01357749998</v>
      </c>
      <c r="K16" s="26"/>
      <c r="L16" s="27"/>
      <c r="M16" s="26"/>
      <c r="N16" s="26"/>
      <c r="O16" s="26"/>
      <c r="P16" s="26"/>
      <c r="Q16" s="25">
        <f t="shared" si="1"/>
        <v>0</v>
      </c>
      <c r="R16" s="28">
        <f t="shared" si="0"/>
        <v>0</v>
      </c>
      <c r="S16" s="28">
        <f t="shared" si="2"/>
        <v>0</v>
      </c>
      <c r="T16" s="4">
        <v>32</v>
      </c>
      <c r="U16" s="7"/>
      <c r="V16" s="7"/>
    </row>
    <row r="17" spans="1:22" x14ac:dyDescent="0.4">
      <c r="A17" s="23">
        <v>1340</v>
      </c>
      <c r="B17" s="24">
        <v>1100</v>
      </c>
      <c r="C17" s="24">
        <v>1320</v>
      </c>
      <c r="D17" s="24">
        <v>1340</v>
      </c>
      <c r="E17" s="25">
        <v>949850</v>
      </c>
      <c r="F17" s="25">
        <v>814971.29999999993</v>
      </c>
      <c r="G17" s="25">
        <v>656051.89650000003</v>
      </c>
      <c r="H17" s="25">
        <v>459236.32754999999</v>
      </c>
      <c r="I17" s="25">
        <v>276001.03285754996</v>
      </c>
      <c r="J17" s="25">
        <v>138000.51642877498</v>
      </c>
      <c r="K17" s="26"/>
      <c r="L17" s="27"/>
      <c r="M17" s="26"/>
      <c r="N17" s="26"/>
      <c r="O17" s="26"/>
      <c r="P17" s="26"/>
      <c r="Q17" s="25">
        <f t="shared" si="1"/>
        <v>0</v>
      </c>
      <c r="R17" s="28">
        <f t="shared" si="0"/>
        <v>0</v>
      </c>
      <c r="S17" s="28">
        <f t="shared" si="2"/>
        <v>0</v>
      </c>
      <c r="T17" s="4">
        <v>35</v>
      </c>
      <c r="U17" s="7"/>
      <c r="V17" s="7"/>
    </row>
    <row r="18" spans="1:22" x14ac:dyDescent="0.4">
      <c r="A18" s="23">
        <v>1480</v>
      </c>
      <c r="B18" s="24">
        <v>1200</v>
      </c>
      <c r="C18" s="24">
        <v>1464</v>
      </c>
      <c r="D18" s="24">
        <v>1484</v>
      </c>
      <c r="E18" s="25">
        <v>1130400</v>
      </c>
      <c r="F18" s="25">
        <v>969883.2</v>
      </c>
      <c r="G18" s="25">
        <v>780755.97600000002</v>
      </c>
      <c r="H18" s="25">
        <v>546529.18319999997</v>
      </c>
      <c r="I18" s="25">
        <v>328464.03910319996</v>
      </c>
      <c r="J18" s="25">
        <v>164232.01955159998</v>
      </c>
      <c r="K18" s="26"/>
      <c r="L18" s="27"/>
      <c r="M18" s="26"/>
      <c r="N18" s="26"/>
      <c r="O18" s="26"/>
      <c r="P18" s="26"/>
      <c r="Q18" s="25">
        <f t="shared" si="1"/>
        <v>0</v>
      </c>
      <c r="R18" s="28">
        <f t="shared" si="0"/>
        <v>0</v>
      </c>
      <c r="S18" s="28">
        <f t="shared" si="2"/>
        <v>0</v>
      </c>
      <c r="T18" s="4">
        <v>38</v>
      </c>
      <c r="U18" s="7"/>
      <c r="V18" s="7"/>
    </row>
    <row r="19" spans="1:22" x14ac:dyDescent="0.4">
      <c r="A19" s="23">
        <v>1640</v>
      </c>
      <c r="B19" s="24">
        <v>1350</v>
      </c>
      <c r="C19" s="24">
        <v>1614</v>
      </c>
      <c r="D19" s="24">
        <v>1634</v>
      </c>
      <c r="E19" s="25">
        <v>1430662.5</v>
      </c>
      <c r="F19" s="25">
        <v>1227508.425</v>
      </c>
      <c r="G19" s="25">
        <v>988144.28212500014</v>
      </c>
      <c r="H19" s="25">
        <v>691700.99748750008</v>
      </c>
      <c r="I19" s="25">
        <v>415712.29948998755</v>
      </c>
      <c r="J19" s="25">
        <v>207856.14974499377</v>
      </c>
      <c r="K19" s="26"/>
      <c r="L19" s="27"/>
      <c r="M19" s="26"/>
      <c r="N19" s="26"/>
      <c r="O19" s="26"/>
      <c r="P19" s="26"/>
      <c r="Q19" s="25">
        <f t="shared" si="1"/>
        <v>0</v>
      </c>
      <c r="R19" s="28">
        <f t="shared" si="0"/>
        <v>0</v>
      </c>
      <c r="S19" s="28">
        <f t="shared" si="2"/>
        <v>0</v>
      </c>
      <c r="T19" s="4">
        <v>41</v>
      </c>
      <c r="U19" s="7"/>
      <c r="V19" s="7"/>
    </row>
    <row r="20" spans="1:22" x14ac:dyDescent="0.4">
      <c r="A20" s="23">
        <v>1790</v>
      </c>
      <c r="B20" s="24">
        <v>1500</v>
      </c>
      <c r="C20" s="24">
        <v>1776</v>
      </c>
      <c r="D20" s="24">
        <v>1796</v>
      </c>
      <c r="E20" s="25">
        <v>1766250</v>
      </c>
      <c r="F20" s="25">
        <v>1515442.5</v>
      </c>
      <c r="G20" s="25">
        <v>1219931.2125000001</v>
      </c>
      <c r="H20" s="25">
        <v>853951.84875</v>
      </c>
      <c r="I20" s="25">
        <v>513225.06109874998</v>
      </c>
      <c r="J20" s="25">
        <v>256612.53054937499</v>
      </c>
      <c r="K20" s="26"/>
      <c r="L20" s="27"/>
      <c r="M20" s="26"/>
      <c r="N20" s="26">
        <v>1</v>
      </c>
      <c r="O20" s="26"/>
      <c r="P20" s="26"/>
      <c r="Q20" s="25">
        <f t="shared" si="1"/>
        <v>853951.84875</v>
      </c>
      <c r="R20" s="28">
        <f t="shared" si="0"/>
        <v>1790</v>
      </c>
      <c r="S20" s="28">
        <f t="shared" si="2"/>
        <v>55</v>
      </c>
      <c r="T20" s="4">
        <v>55</v>
      </c>
      <c r="U20" s="7"/>
      <c r="V20" s="7"/>
    </row>
    <row r="21" spans="1:22" x14ac:dyDescent="0.4">
      <c r="A21" s="23">
        <v>1900</v>
      </c>
      <c r="B21" s="24">
        <v>1600</v>
      </c>
      <c r="C21" s="24">
        <v>1880</v>
      </c>
      <c r="D21" s="24">
        <v>1900</v>
      </c>
      <c r="E21" s="25">
        <v>2009600</v>
      </c>
      <c r="F21" s="25">
        <v>1724236.8</v>
      </c>
      <c r="G21" s="25">
        <v>1388010.6240000001</v>
      </c>
      <c r="H21" s="25">
        <v>971607.43680000002</v>
      </c>
      <c r="I21" s="25">
        <v>583936.06951679999</v>
      </c>
      <c r="J21" s="25">
        <v>291968.0347584</v>
      </c>
      <c r="K21" s="26"/>
      <c r="L21" s="27"/>
      <c r="M21" s="26"/>
      <c r="N21" s="26"/>
      <c r="O21" s="26"/>
      <c r="P21" s="26"/>
      <c r="Q21" s="25">
        <f t="shared" si="1"/>
        <v>0</v>
      </c>
      <c r="R21" s="28">
        <f t="shared" si="0"/>
        <v>0</v>
      </c>
      <c r="S21" s="28">
        <f t="shared" si="2"/>
        <v>0</v>
      </c>
      <c r="T21" s="4">
        <v>58</v>
      </c>
      <c r="U21" s="7"/>
      <c r="V21" s="7"/>
    </row>
    <row r="22" spans="1:22" x14ac:dyDescent="0.4">
      <c r="A22" s="23">
        <v>2100</v>
      </c>
      <c r="B22" s="24">
        <v>1800</v>
      </c>
      <c r="C22" s="24">
        <v>2088</v>
      </c>
      <c r="D22" s="24">
        <v>2108</v>
      </c>
      <c r="E22" s="25">
        <v>2543400</v>
      </c>
      <c r="F22" s="25">
        <v>2182237.2000000002</v>
      </c>
      <c r="G22" s="25">
        <v>1756700.9460000002</v>
      </c>
      <c r="H22" s="25">
        <v>1229690.6622000001</v>
      </c>
      <c r="I22" s="25">
        <v>739044.08798220009</v>
      </c>
      <c r="J22" s="25">
        <v>369522.04399110004</v>
      </c>
      <c r="K22" s="26"/>
      <c r="L22" s="27"/>
      <c r="M22" s="26"/>
      <c r="N22" s="26"/>
      <c r="O22" s="26"/>
      <c r="P22" s="26"/>
      <c r="Q22" s="25">
        <f t="shared" si="1"/>
        <v>0</v>
      </c>
      <c r="R22" s="28">
        <f t="shared" si="0"/>
        <v>0</v>
      </c>
      <c r="S22" s="28">
        <f t="shared" si="2"/>
        <v>0</v>
      </c>
      <c r="T22" s="4">
        <v>73</v>
      </c>
      <c r="U22" s="7"/>
      <c r="V22" s="7"/>
    </row>
    <row r="23" spans="1:22" x14ac:dyDescent="0.4">
      <c r="A23" s="23">
        <v>2330</v>
      </c>
      <c r="B23" s="24">
        <v>2000</v>
      </c>
      <c r="C23" s="24">
        <v>2310</v>
      </c>
      <c r="D23" s="24">
        <v>2330</v>
      </c>
      <c r="E23" s="25">
        <v>3140000</v>
      </c>
      <c r="F23" s="25">
        <v>2694120</v>
      </c>
      <c r="G23" s="25">
        <v>2168766.6</v>
      </c>
      <c r="H23" s="25">
        <v>1518136.6199999999</v>
      </c>
      <c r="I23" s="25">
        <v>912400.10861999984</v>
      </c>
      <c r="J23" s="25">
        <v>456200.05430999992</v>
      </c>
      <c r="K23" s="26"/>
      <c r="L23" s="27"/>
      <c r="M23" s="26"/>
      <c r="N23" s="26"/>
      <c r="O23" s="26"/>
      <c r="P23" s="26"/>
      <c r="Q23" s="25">
        <f t="shared" si="1"/>
        <v>0</v>
      </c>
      <c r="R23" s="28">
        <f t="shared" si="0"/>
        <v>0</v>
      </c>
      <c r="S23" s="28">
        <f t="shared" si="2"/>
        <v>0</v>
      </c>
      <c r="T23" s="4">
        <v>100</v>
      </c>
      <c r="U23" s="7"/>
      <c r="V23" s="7"/>
    </row>
    <row r="24" spans="1:22" x14ac:dyDescent="0.4">
      <c r="A24" s="23">
        <v>2640</v>
      </c>
      <c r="B24" s="24">
        <v>2300</v>
      </c>
      <c r="C24" s="24">
        <v>2634</v>
      </c>
      <c r="D24" s="24">
        <v>2654</v>
      </c>
      <c r="E24" s="25">
        <v>4152650</v>
      </c>
      <c r="F24" s="25">
        <v>3562973.6999999997</v>
      </c>
      <c r="G24" s="25">
        <v>2868193.8284999998</v>
      </c>
      <c r="H24" s="25">
        <v>2007735.6799499998</v>
      </c>
      <c r="I24" s="25">
        <v>1206649.1436499499</v>
      </c>
      <c r="J24" s="25">
        <v>603324.57182497496</v>
      </c>
      <c r="K24" s="26"/>
      <c r="L24" s="27"/>
      <c r="M24" s="26"/>
      <c r="N24" s="26"/>
      <c r="O24" s="26"/>
      <c r="P24" s="26"/>
      <c r="Q24" s="25">
        <f t="shared" si="1"/>
        <v>0</v>
      </c>
      <c r="R24" s="28">
        <f t="shared" si="0"/>
        <v>0</v>
      </c>
      <c r="S24" s="28">
        <f t="shared" si="2"/>
        <v>0</v>
      </c>
      <c r="T24" s="4">
        <v>130</v>
      </c>
      <c r="U24" s="7"/>
      <c r="V24" s="7"/>
    </row>
    <row r="25" spans="1:22" x14ac:dyDescent="0.4">
      <c r="A25" s="23">
        <v>2850</v>
      </c>
      <c r="B25" s="24">
        <v>2500</v>
      </c>
      <c r="C25" s="24">
        <v>2842</v>
      </c>
      <c r="D25" s="24">
        <v>2862</v>
      </c>
      <c r="E25" s="25">
        <v>4906250</v>
      </c>
      <c r="F25" s="25">
        <v>4209562.5</v>
      </c>
      <c r="G25" s="25">
        <v>3388697.8125</v>
      </c>
      <c r="H25" s="25">
        <v>2372088.46875</v>
      </c>
      <c r="I25" s="25">
        <v>1425625.1697187501</v>
      </c>
      <c r="J25" s="25">
        <v>712812.58485937503</v>
      </c>
      <c r="K25" s="26"/>
      <c r="L25" s="27"/>
      <c r="M25" s="26"/>
      <c r="N25" s="26"/>
      <c r="O25" s="26"/>
      <c r="P25" s="26"/>
      <c r="Q25" s="25">
        <f t="shared" si="1"/>
        <v>0</v>
      </c>
      <c r="R25" s="28">
        <f t="shared" si="0"/>
        <v>0</v>
      </c>
      <c r="S25" s="28">
        <f t="shared" si="2"/>
        <v>0</v>
      </c>
      <c r="T25" s="4">
        <v>175</v>
      </c>
      <c r="U25" s="7"/>
      <c r="V25" s="7"/>
    </row>
    <row r="26" spans="1:22" ht="16.8" thickBot="1" x14ac:dyDescent="0.45">
      <c r="A26" s="43">
        <v>3550</v>
      </c>
      <c r="B26" s="44">
        <v>3200</v>
      </c>
      <c r="C26" s="44">
        <v>3542</v>
      </c>
      <c r="D26" s="44">
        <v>3562</v>
      </c>
      <c r="E26" s="45">
        <v>8038400</v>
      </c>
      <c r="F26" s="45">
        <v>6896947.2000000002</v>
      </c>
      <c r="G26" s="45">
        <v>5552042.4960000003</v>
      </c>
      <c r="H26" s="45">
        <v>3886429.7472000001</v>
      </c>
      <c r="I26" s="45">
        <v>2335744.2780672</v>
      </c>
      <c r="J26" s="45">
        <v>1167872.1390336</v>
      </c>
      <c r="K26" s="46"/>
      <c r="L26" s="47"/>
      <c r="M26" s="46"/>
      <c r="N26" s="46"/>
      <c r="O26" s="46"/>
      <c r="P26" s="46"/>
      <c r="Q26" s="45">
        <f t="shared" si="1"/>
        <v>0</v>
      </c>
      <c r="R26" s="48">
        <f t="shared" si="0"/>
        <v>0</v>
      </c>
      <c r="S26" s="48">
        <f t="shared" si="2"/>
        <v>0</v>
      </c>
      <c r="T26" s="4">
        <v>219</v>
      </c>
      <c r="U26" s="7"/>
      <c r="V26" s="7"/>
    </row>
    <row r="27" spans="1:22" x14ac:dyDescent="0.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40">
        <f>ROUND(SUM(Q5:Q26),0)</f>
        <v>920010</v>
      </c>
      <c r="R27" s="41">
        <f>SUM(R5:R26)</f>
        <v>2520</v>
      </c>
      <c r="S27" s="42">
        <f>SUM(S5:S26)</f>
        <v>61.8</v>
      </c>
      <c r="U27" s="7"/>
      <c r="V27" s="7"/>
    </row>
    <row r="28" spans="1:22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3"/>
      <c r="R28" s="7"/>
      <c r="S28" s="7"/>
      <c r="U28" s="7"/>
      <c r="V28" s="7"/>
    </row>
    <row r="29" spans="1:22" x14ac:dyDescent="0.4">
      <c r="A29" s="73" t="str">
        <f>CONCATENATE("The above solution of these pipes at the chosen burial levels will provide a Cross Sectional Area (CSA) of ",Q27, "mm2 with a Bank Full Width (BFW) of ",R27," mm")</f>
        <v>The above solution of these pipes at the chosen burial levels will provide a Cross Sectional Area (CSA) of 920010mm2 with a Bank Full Width (BFW) of 2520 mm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3"/>
      <c r="R29" s="7"/>
      <c r="S29" s="7"/>
      <c r="U29" s="7"/>
      <c r="V29" s="7"/>
    </row>
    <row r="30" spans="1:22" s="3" customFormat="1" ht="64.2" customHeight="1" x14ac:dyDescent="0.3">
      <c r="A30" s="17" t="s">
        <v>35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  <c r="R30" s="14"/>
      <c r="S30" s="14"/>
      <c r="U30" s="14"/>
      <c r="V30" s="14"/>
    </row>
    <row r="31" spans="1:22" ht="55.2" customHeight="1" x14ac:dyDescent="0.4">
      <c r="A31" s="77" t="e" vm="3">
        <v>#VALUE!</v>
      </c>
      <c r="B31" s="77"/>
      <c r="C31" s="77"/>
      <c r="D31" s="17" t="s">
        <v>34</v>
      </c>
      <c r="E31" s="7"/>
      <c r="F31" s="7"/>
      <c r="G31" s="7"/>
      <c r="H31" s="78" t="e" vm="4">
        <v>#VALUE!</v>
      </c>
      <c r="I31" s="78"/>
      <c r="J31" s="78"/>
      <c r="K31" s="78"/>
      <c r="L31" s="78"/>
      <c r="M31" s="7"/>
      <c r="N31" s="7"/>
      <c r="O31" s="7"/>
      <c r="P31" s="7"/>
      <c r="Q31" s="13"/>
      <c r="R31" s="7"/>
      <c r="S31" s="18" t="s">
        <v>8</v>
      </c>
      <c r="U31" s="7"/>
      <c r="V31" s="7"/>
    </row>
    <row r="32" spans="1:22" x14ac:dyDescent="0.4">
      <c r="A32" s="10"/>
      <c r="B32" s="10"/>
      <c r="C32" s="10"/>
      <c r="D32" s="10"/>
      <c r="E32" s="16" t="s">
        <v>9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1"/>
      <c r="R32" s="10"/>
      <c r="S32" s="10"/>
      <c r="U32" s="7"/>
      <c r="V32" s="7"/>
    </row>
    <row r="33" spans="1:22" x14ac:dyDescent="0.4">
      <c r="A33" s="32"/>
      <c r="B33" s="32"/>
      <c r="C33" s="32"/>
      <c r="D33" s="32"/>
      <c r="E33" s="66" t="s">
        <v>5</v>
      </c>
      <c r="F33" s="67">
        <v>0.85799999999999998</v>
      </c>
      <c r="G33" s="67">
        <v>0.80500000000000005</v>
      </c>
      <c r="H33" s="67">
        <v>0.7</v>
      </c>
      <c r="I33" s="67">
        <v>0.60099999999999998</v>
      </c>
      <c r="J33" s="67">
        <v>0.5</v>
      </c>
      <c r="K33" s="75" t="s">
        <v>13</v>
      </c>
      <c r="L33" s="75"/>
      <c r="M33" s="75"/>
      <c r="N33" s="75"/>
      <c r="O33" s="75"/>
      <c r="P33" s="75"/>
      <c r="Q33" s="33"/>
      <c r="R33" s="32"/>
      <c r="S33" s="32"/>
      <c r="U33" s="7"/>
      <c r="V33" s="7"/>
    </row>
    <row r="34" spans="1:22" ht="16.8" thickBot="1" x14ac:dyDescent="0.45">
      <c r="A34" s="58" t="s">
        <v>2</v>
      </c>
      <c r="B34" s="58" t="s">
        <v>1</v>
      </c>
      <c r="C34" s="58" t="s">
        <v>0</v>
      </c>
      <c r="D34" s="58" t="s">
        <v>3</v>
      </c>
      <c r="E34" s="58" t="s">
        <v>6</v>
      </c>
      <c r="F34" s="59">
        <v>0.2</v>
      </c>
      <c r="G34" s="59">
        <v>0.25</v>
      </c>
      <c r="H34" s="59">
        <v>0.33</v>
      </c>
      <c r="I34" s="59">
        <v>0.42</v>
      </c>
      <c r="J34" s="59">
        <v>0.5</v>
      </c>
      <c r="K34" s="59">
        <v>0</v>
      </c>
      <c r="L34" s="59">
        <v>0.2</v>
      </c>
      <c r="M34" s="59">
        <v>0.25</v>
      </c>
      <c r="N34" s="59">
        <v>0.33</v>
      </c>
      <c r="O34" s="59">
        <v>0.42</v>
      </c>
      <c r="P34" s="59">
        <v>0.5</v>
      </c>
      <c r="Q34" s="60" t="s">
        <v>4</v>
      </c>
      <c r="R34" s="58" t="s">
        <v>2</v>
      </c>
      <c r="S34" s="58" t="s">
        <v>16</v>
      </c>
      <c r="T34" s="1" t="s">
        <v>16</v>
      </c>
      <c r="U34" s="7"/>
      <c r="V34" s="7"/>
    </row>
    <row r="35" spans="1:22" x14ac:dyDescent="0.4">
      <c r="A35" s="34">
        <v>120</v>
      </c>
      <c r="B35" s="35">
        <v>98</v>
      </c>
      <c r="C35" s="35">
        <v>115</v>
      </c>
      <c r="D35" s="35">
        <v>123</v>
      </c>
      <c r="E35" s="55">
        <v>7539.14</v>
      </c>
      <c r="F35" s="55">
        <v>6468.58212</v>
      </c>
      <c r="G35" s="55">
        <v>5207.2086066000002</v>
      </c>
      <c r="H35" s="55">
        <v>3645.04602462</v>
      </c>
      <c r="I35" s="55">
        <v>2190.6726607966198</v>
      </c>
      <c r="J35" s="55">
        <v>1095.3363303983099</v>
      </c>
      <c r="K35" s="56"/>
      <c r="L35" s="38"/>
      <c r="M35" s="56"/>
      <c r="N35" s="56"/>
      <c r="O35" s="56"/>
      <c r="P35" s="56"/>
      <c r="Q35" s="55">
        <f>(K35*E35)+(L35*F35)+(M35*G35)+(N35*H35)+(O35*I35)+(P35*J35)</f>
        <v>0</v>
      </c>
      <c r="R35" s="57">
        <f t="shared" ref="R35:R56" si="3">SUM(K35:P35)*A35</f>
        <v>0</v>
      </c>
      <c r="S35" s="57">
        <f>SUM(K35:P35)*T35</f>
        <v>0</v>
      </c>
      <c r="T35" s="1">
        <v>1</v>
      </c>
      <c r="U35" s="7"/>
      <c r="V35" s="7"/>
    </row>
    <row r="36" spans="1:22" x14ac:dyDescent="0.4">
      <c r="A36" s="23">
        <v>180</v>
      </c>
      <c r="B36" s="24">
        <v>147</v>
      </c>
      <c r="C36" s="24">
        <v>171</v>
      </c>
      <c r="D36" s="24">
        <v>180</v>
      </c>
      <c r="E36" s="29">
        <v>16963.065000000002</v>
      </c>
      <c r="F36" s="29">
        <v>14554.309770000002</v>
      </c>
      <c r="G36" s="29">
        <v>11716.219364850002</v>
      </c>
      <c r="H36" s="29">
        <v>8201.3535553950005</v>
      </c>
      <c r="I36" s="29">
        <v>4929.0134867923953</v>
      </c>
      <c r="J36" s="29">
        <v>2464.5067433961976</v>
      </c>
      <c r="K36" s="30"/>
      <c r="L36" s="27"/>
      <c r="M36" s="30"/>
      <c r="N36" s="30"/>
      <c r="O36" s="30"/>
      <c r="P36" s="30"/>
      <c r="Q36" s="29">
        <f t="shared" ref="Q36:Q56" si="4">(K36*E36)+(L36*F36)+(M36*G36)+(N36*H36)+(O36*I36)+(P36*J36)</f>
        <v>0</v>
      </c>
      <c r="R36" s="31">
        <f t="shared" si="3"/>
        <v>0</v>
      </c>
      <c r="S36" s="31">
        <f t="shared" ref="S36:S56" si="5">SUM(K36:P36)*T36</f>
        <v>0</v>
      </c>
      <c r="T36" s="1">
        <v>1.3</v>
      </c>
      <c r="U36" s="7"/>
      <c r="V36" s="7"/>
    </row>
    <row r="37" spans="1:22" x14ac:dyDescent="0.4">
      <c r="A37" s="23">
        <v>265</v>
      </c>
      <c r="B37" s="24">
        <v>218</v>
      </c>
      <c r="C37" s="24">
        <v>254</v>
      </c>
      <c r="D37" s="24">
        <v>268</v>
      </c>
      <c r="E37" s="29">
        <v>37306.340000000004</v>
      </c>
      <c r="F37" s="29">
        <v>32008.839720000004</v>
      </c>
      <c r="G37" s="29">
        <v>25767.115974600005</v>
      </c>
      <c r="H37" s="29">
        <v>18036.981182220003</v>
      </c>
      <c r="I37" s="29">
        <v>10840.22569051422</v>
      </c>
      <c r="J37" s="29">
        <v>5420.1128452571102</v>
      </c>
      <c r="K37" s="30"/>
      <c r="L37" s="27"/>
      <c r="M37" s="30"/>
      <c r="N37" s="30"/>
      <c r="O37" s="30"/>
      <c r="P37" s="30"/>
      <c r="Q37" s="29">
        <f t="shared" si="4"/>
        <v>0</v>
      </c>
      <c r="R37" s="31">
        <f t="shared" si="3"/>
        <v>0</v>
      </c>
      <c r="S37" s="31">
        <f t="shared" si="5"/>
        <v>0</v>
      </c>
      <c r="T37" s="1">
        <v>2.2999999999999998</v>
      </c>
      <c r="U37" s="7"/>
      <c r="V37" s="7"/>
    </row>
    <row r="38" spans="1:22" x14ac:dyDescent="0.4">
      <c r="A38" s="23">
        <v>365</v>
      </c>
      <c r="B38" s="24">
        <v>295</v>
      </c>
      <c r="C38" s="24">
        <v>345</v>
      </c>
      <c r="D38" s="24">
        <v>363</v>
      </c>
      <c r="E38" s="29">
        <v>68314.625</v>
      </c>
      <c r="F38" s="29">
        <v>58613.948250000001</v>
      </c>
      <c r="G38" s="29">
        <v>47184.228341250004</v>
      </c>
      <c r="H38" s="29">
        <v>33028.959838875002</v>
      </c>
      <c r="I38" s="29">
        <v>19850.404863163876</v>
      </c>
      <c r="J38" s="29">
        <v>9925.2024315819381</v>
      </c>
      <c r="K38" s="30"/>
      <c r="L38" s="27"/>
      <c r="M38" s="30"/>
      <c r="N38" s="30"/>
      <c r="O38" s="30"/>
      <c r="P38" s="30"/>
      <c r="Q38" s="29">
        <f t="shared" si="4"/>
        <v>0</v>
      </c>
      <c r="R38" s="31">
        <f t="shared" si="3"/>
        <v>0</v>
      </c>
      <c r="S38" s="31">
        <f t="shared" si="5"/>
        <v>0</v>
      </c>
      <c r="T38" s="1">
        <v>3.4</v>
      </c>
      <c r="U38" s="7"/>
      <c r="V38" s="7"/>
    </row>
    <row r="39" spans="1:22" x14ac:dyDescent="0.4">
      <c r="A39" s="23">
        <v>455</v>
      </c>
      <c r="B39" s="24">
        <v>375</v>
      </c>
      <c r="C39" s="24">
        <v>437</v>
      </c>
      <c r="D39" s="24">
        <v>456</v>
      </c>
      <c r="E39" s="29">
        <v>110390.625</v>
      </c>
      <c r="F39" s="29">
        <v>94715.15625</v>
      </c>
      <c r="G39" s="29">
        <v>76245.700781250009</v>
      </c>
      <c r="H39" s="29">
        <v>53371.990546875</v>
      </c>
      <c r="I39" s="29">
        <v>32076.566318671874</v>
      </c>
      <c r="J39" s="29">
        <v>16038.283159335937</v>
      </c>
      <c r="K39" s="30"/>
      <c r="L39" s="27"/>
      <c r="M39" s="30"/>
      <c r="N39" s="30">
        <v>1</v>
      </c>
      <c r="O39" s="30"/>
      <c r="P39" s="30"/>
      <c r="Q39" s="29">
        <f t="shared" si="4"/>
        <v>53371.990546875</v>
      </c>
      <c r="R39" s="31">
        <f t="shared" si="3"/>
        <v>455</v>
      </c>
      <c r="S39" s="31">
        <f t="shared" si="5"/>
        <v>5.2</v>
      </c>
      <c r="T39" s="1">
        <v>5.2</v>
      </c>
      <c r="U39" s="7"/>
      <c r="V39" s="7"/>
    </row>
    <row r="40" spans="1:22" x14ac:dyDescent="0.4">
      <c r="A40" s="23">
        <v>545</v>
      </c>
      <c r="B40" s="24">
        <v>450</v>
      </c>
      <c r="C40" s="24">
        <v>523</v>
      </c>
      <c r="D40" s="24">
        <v>545</v>
      </c>
      <c r="E40" s="29">
        <v>158962.5</v>
      </c>
      <c r="F40" s="29">
        <v>136389.82500000001</v>
      </c>
      <c r="G40" s="29">
        <v>109793.80912500001</v>
      </c>
      <c r="H40" s="29">
        <v>76855.666387500009</v>
      </c>
      <c r="I40" s="29">
        <v>46190.255498887505</v>
      </c>
      <c r="J40" s="29">
        <v>23095.127749443753</v>
      </c>
      <c r="K40" s="30"/>
      <c r="L40" s="27"/>
      <c r="M40" s="30"/>
      <c r="N40" s="30">
        <v>1</v>
      </c>
      <c r="O40" s="30"/>
      <c r="P40" s="30"/>
      <c r="Q40" s="29">
        <f t="shared" si="4"/>
        <v>76855.666387500009</v>
      </c>
      <c r="R40" s="31">
        <f t="shared" si="3"/>
        <v>545</v>
      </c>
      <c r="S40" s="31">
        <f t="shared" si="5"/>
        <v>8</v>
      </c>
      <c r="T40" s="1">
        <v>8</v>
      </c>
      <c r="U40" s="7"/>
      <c r="V40" s="7"/>
    </row>
    <row r="41" spans="1:22" x14ac:dyDescent="0.4">
      <c r="A41" s="23">
        <v>635</v>
      </c>
      <c r="B41" s="24">
        <v>525</v>
      </c>
      <c r="C41" s="24">
        <v>611</v>
      </c>
      <c r="D41" s="24">
        <v>634</v>
      </c>
      <c r="E41" s="29">
        <v>216365.625</v>
      </c>
      <c r="F41" s="29">
        <v>185641.70624999999</v>
      </c>
      <c r="G41" s="29">
        <v>149441.57353125</v>
      </c>
      <c r="H41" s="29">
        <v>104609.10147187499</v>
      </c>
      <c r="I41" s="29">
        <v>62870.06998459687</v>
      </c>
      <c r="J41" s="29">
        <v>31435.034992298435</v>
      </c>
      <c r="K41" s="30"/>
      <c r="L41" s="27"/>
      <c r="M41" s="30"/>
      <c r="N41" s="30"/>
      <c r="O41" s="30"/>
      <c r="P41" s="30"/>
      <c r="Q41" s="29">
        <f t="shared" si="4"/>
        <v>0</v>
      </c>
      <c r="R41" s="31">
        <f t="shared" si="3"/>
        <v>0</v>
      </c>
      <c r="S41" s="31">
        <f t="shared" si="5"/>
        <v>0</v>
      </c>
      <c r="T41" s="1">
        <v>11</v>
      </c>
      <c r="U41" s="7"/>
      <c r="V41" s="7"/>
    </row>
    <row r="42" spans="1:22" x14ac:dyDescent="0.4">
      <c r="A42" s="23">
        <v>725</v>
      </c>
      <c r="B42" s="24">
        <v>600</v>
      </c>
      <c r="C42" s="24">
        <v>702</v>
      </c>
      <c r="D42" s="24">
        <v>728</v>
      </c>
      <c r="E42" s="29">
        <v>282600</v>
      </c>
      <c r="F42" s="29">
        <v>242470.8</v>
      </c>
      <c r="G42" s="29">
        <v>195188.99400000001</v>
      </c>
      <c r="H42" s="29">
        <v>136632.29579999999</v>
      </c>
      <c r="I42" s="29">
        <v>82116.00977579999</v>
      </c>
      <c r="J42" s="29">
        <v>41058.004887899995</v>
      </c>
      <c r="K42" s="30"/>
      <c r="L42" s="27"/>
      <c r="M42" s="30"/>
      <c r="N42" s="30"/>
      <c r="O42" s="30"/>
      <c r="P42" s="30"/>
      <c r="Q42" s="29">
        <f t="shared" si="4"/>
        <v>0</v>
      </c>
      <c r="R42" s="31">
        <f t="shared" si="3"/>
        <v>0</v>
      </c>
      <c r="S42" s="31">
        <f t="shared" si="5"/>
        <v>0</v>
      </c>
      <c r="T42" s="1">
        <v>15</v>
      </c>
      <c r="U42" s="7"/>
      <c r="V42" s="7"/>
    </row>
    <row r="43" spans="1:22" x14ac:dyDescent="0.4">
      <c r="A43" s="23">
        <v>840</v>
      </c>
      <c r="B43" s="24">
        <v>700</v>
      </c>
      <c r="C43" s="24">
        <v>820</v>
      </c>
      <c r="D43" s="24">
        <v>840</v>
      </c>
      <c r="E43" s="29">
        <v>384650</v>
      </c>
      <c r="F43" s="29">
        <v>330029.7</v>
      </c>
      <c r="G43" s="29">
        <v>265673.90850000002</v>
      </c>
      <c r="H43" s="29">
        <v>185971.73595</v>
      </c>
      <c r="I43" s="29">
        <v>111769.01330594999</v>
      </c>
      <c r="J43" s="29">
        <v>55884.506652974997</v>
      </c>
      <c r="K43" s="30"/>
      <c r="L43" s="27"/>
      <c r="M43" s="30"/>
      <c r="N43" s="30"/>
      <c r="O43" s="30"/>
      <c r="P43" s="30"/>
      <c r="Q43" s="29">
        <f t="shared" si="4"/>
        <v>0</v>
      </c>
      <c r="R43" s="31">
        <f t="shared" si="3"/>
        <v>0</v>
      </c>
      <c r="S43" s="31">
        <f t="shared" si="5"/>
        <v>0</v>
      </c>
      <c r="T43" s="1">
        <v>18</v>
      </c>
      <c r="U43" s="7"/>
      <c r="V43" s="7"/>
    </row>
    <row r="44" spans="1:22" x14ac:dyDescent="0.4">
      <c r="A44" s="23">
        <v>955</v>
      </c>
      <c r="B44" s="24">
        <v>800</v>
      </c>
      <c r="C44" s="24">
        <v>936</v>
      </c>
      <c r="D44" s="24">
        <v>956</v>
      </c>
      <c r="E44" s="29">
        <v>502400</v>
      </c>
      <c r="F44" s="29">
        <v>431059.20000000001</v>
      </c>
      <c r="G44" s="29">
        <v>347002.65600000002</v>
      </c>
      <c r="H44" s="29">
        <v>242901.85920000001</v>
      </c>
      <c r="I44" s="29">
        <v>145984.0173792</v>
      </c>
      <c r="J44" s="29">
        <v>72992.008689599999</v>
      </c>
      <c r="K44" s="30"/>
      <c r="L44" s="27"/>
      <c r="M44" s="30"/>
      <c r="N44" s="30"/>
      <c r="O44" s="30"/>
      <c r="P44" s="30"/>
      <c r="Q44" s="29">
        <f t="shared" si="4"/>
        <v>0</v>
      </c>
      <c r="R44" s="31">
        <f t="shared" si="3"/>
        <v>0</v>
      </c>
      <c r="S44" s="31">
        <f t="shared" si="5"/>
        <v>0</v>
      </c>
      <c r="T44" s="1">
        <v>21</v>
      </c>
      <c r="U44" s="7"/>
      <c r="V44" s="7"/>
    </row>
    <row r="45" spans="1:22" x14ac:dyDescent="0.4">
      <c r="A45" s="23">
        <v>1090</v>
      </c>
      <c r="B45" s="24">
        <v>900</v>
      </c>
      <c r="C45" s="24">
        <v>1090</v>
      </c>
      <c r="D45" s="24">
        <v>1110</v>
      </c>
      <c r="E45" s="29">
        <v>635850</v>
      </c>
      <c r="F45" s="29">
        <v>545559.30000000005</v>
      </c>
      <c r="G45" s="29">
        <v>439175.23650000006</v>
      </c>
      <c r="H45" s="29">
        <v>307422.66555000003</v>
      </c>
      <c r="I45" s="29">
        <v>184761.02199555002</v>
      </c>
      <c r="J45" s="29">
        <v>92380.510997775011</v>
      </c>
      <c r="K45" s="30"/>
      <c r="L45" s="27"/>
      <c r="M45" s="30"/>
      <c r="N45" s="30"/>
      <c r="O45" s="30"/>
      <c r="P45" s="30"/>
      <c r="Q45" s="29">
        <f t="shared" si="4"/>
        <v>0</v>
      </c>
      <c r="R45" s="31">
        <f t="shared" si="3"/>
        <v>0</v>
      </c>
      <c r="S45" s="31">
        <f t="shared" si="5"/>
        <v>0</v>
      </c>
      <c r="T45" s="1">
        <v>25</v>
      </c>
      <c r="U45" s="7"/>
      <c r="V45" s="7"/>
    </row>
    <row r="46" spans="1:22" x14ac:dyDescent="0.4">
      <c r="A46" s="23">
        <v>1190</v>
      </c>
      <c r="B46" s="24">
        <v>1000</v>
      </c>
      <c r="C46" s="24">
        <v>1166</v>
      </c>
      <c r="D46" s="24">
        <v>1186</v>
      </c>
      <c r="E46" s="29">
        <v>785000</v>
      </c>
      <c r="F46" s="29">
        <v>673530</v>
      </c>
      <c r="G46" s="29">
        <v>542191.65</v>
      </c>
      <c r="H46" s="29">
        <v>379534.15499999997</v>
      </c>
      <c r="I46" s="29">
        <v>228100.02715499996</v>
      </c>
      <c r="J46" s="29">
        <v>114050.01357749998</v>
      </c>
      <c r="K46" s="30"/>
      <c r="L46" s="27"/>
      <c r="M46" s="30"/>
      <c r="N46" s="30"/>
      <c r="O46" s="30"/>
      <c r="P46" s="30"/>
      <c r="Q46" s="29">
        <f t="shared" si="4"/>
        <v>0</v>
      </c>
      <c r="R46" s="31">
        <f t="shared" si="3"/>
        <v>0</v>
      </c>
      <c r="S46" s="31">
        <f t="shared" si="5"/>
        <v>0</v>
      </c>
      <c r="T46" s="4">
        <v>32</v>
      </c>
      <c r="U46" s="7"/>
      <c r="V46" s="7"/>
    </row>
    <row r="47" spans="1:22" x14ac:dyDescent="0.4">
      <c r="A47" s="23">
        <v>1340</v>
      </c>
      <c r="B47" s="24">
        <v>1100</v>
      </c>
      <c r="C47" s="24">
        <v>1320</v>
      </c>
      <c r="D47" s="24">
        <v>1340</v>
      </c>
      <c r="E47" s="29">
        <v>949850</v>
      </c>
      <c r="F47" s="29">
        <v>814971.29999999993</v>
      </c>
      <c r="G47" s="29">
        <v>656051.89650000003</v>
      </c>
      <c r="H47" s="29">
        <v>459236.32754999999</v>
      </c>
      <c r="I47" s="29">
        <v>276001.03285754996</v>
      </c>
      <c r="J47" s="29">
        <v>138000.51642877498</v>
      </c>
      <c r="K47" s="30"/>
      <c r="L47" s="27"/>
      <c r="M47" s="30"/>
      <c r="N47" s="30"/>
      <c r="O47" s="30"/>
      <c r="P47" s="30"/>
      <c r="Q47" s="29">
        <f t="shared" si="4"/>
        <v>0</v>
      </c>
      <c r="R47" s="31">
        <f t="shared" si="3"/>
        <v>0</v>
      </c>
      <c r="S47" s="31">
        <f t="shared" si="5"/>
        <v>0</v>
      </c>
      <c r="T47" s="4">
        <v>35</v>
      </c>
      <c r="U47" s="7"/>
      <c r="V47" s="7"/>
    </row>
    <row r="48" spans="1:22" x14ac:dyDescent="0.4">
      <c r="A48" s="23">
        <v>1480</v>
      </c>
      <c r="B48" s="24">
        <v>1200</v>
      </c>
      <c r="C48" s="24">
        <v>1464</v>
      </c>
      <c r="D48" s="24">
        <v>1484</v>
      </c>
      <c r="E48" s="29">
        <v>1130400</v>
      </c>
      <c r="F48" s="29">
        <v>969883.2</v>
      </c>
      <c r="G48" s="29">
        <v>780755.97600000002</v>
      </c>
      <c r="H48" s="29">
        <v>546529.18319999997</v>
      </c>
      <c r="I48" s="29">
        <v>328464.03910319996</v>
      </c>
      <c r="J48" s="29">
        <v>164232.01955159998</v>
      </c>
      <c r="K48" s="30"/>
      <c r="L48" s="27"/>
      <c r="M48" s="30"/>
      <c r="N48" s="30">
        <v>1</v>
      </c>
      <c r="O48" s="30"/>
      <c r="P48" s="30"/>
      <c r="Q48" s="29">
        <f t="shared" si="4"/>
        <v>546529.18319999997</v>
      </c>
      <c r="R48" s="31">
        <f t="shared" si="3"/>
        <v>1480</v>
      </c>
      <c r="S48" s="31">
        <f t="shared" si="5"/>
        <v>38</v>
      </c>
      <c r="T48" s="4">
        <v>38</v>
      </c>
      <c r="U48" s="7"/>
      <c r="V48" s="7"/>
    </row>
    <row r="49" spans="1:22" x14ac:dyDescent="0.4">
      <c r="A49" s="23">
        <v>1640</v>
      </c>
      <c r="B49" s="24">
        <v>1350</v>
      </c>
      <c r="C49" s="24">
        <v>1614</v>
      </c>
      <c r="D49" s="24">
        <v>1634</v>
      </c>
      <c r="E49" s="29">
        <v>1430662.5</v>
      </c>
      <c r="F49" s="29">
        <v>1227508.425</v>
      </c>
      <c r="G49" s="29">
        <v>988144.28212500014</v>
      </c>
      <c r="H49" s="29">
        <v>691700.99748750008</v>
      </c>
      <c r="I49" s="29">
        <v>415712.29948998755</v>
      </c>
      <c r="J49" s="29">
        <v>207856.14974499377</v>
      </c>
      <c r="K49" s="30"/>
      <c r="L49" s="27"/>
      <c r="M49" s="30"/>
      <c r="N49" s="30"/>
      <c r="O49" s="30"/>
      <c r="P49" s="30"/>
      <c r="Q49" s="29">
        <f t="shared" si="4"/>
        <v>0</v>
      </c>
      <c r="R49" s="31">
        <f t="shared" si="3"/>
        <v>0</v>
      </c>
      <c r="S49" s="31">
        <f t="shared" si="5"/>
        <v>0</v>
      </c>
      <c r="T49" s="4">
        <v>41</v>
      </c>
      <c r="U49" s="7"/>
      <c r="V49" s="7"/>
    </row>
    <row r="50" spans="1:22" x14ac:dyDescent="0.4">
      <c r="A50" s="23">
        <v>1790</v>
      </c>
      <c r="B50" s="24">
        <v>1500</v>
      </c>
      <c r="C50" s="24">
        <v>1776</v>
      </c>
      <c r="D50" s="24">
        <v>1796</v>
      </c>
      <c r="E50" s="29">
        <v>1766250</v>
      </c>
      <c r="F50" s="29">
        <v>1515442.5</v>
      </c>
      <c r="G50" s="29">
        <v>1219931.2125000001</v>
      </c>
      <c r="H50" s="29">
        <v>853951.84875</v>
      </c>
      <c r="I50" s="29">
        <v>513225.06109874998</v>
      </c>
      <c r="J50" s="29">
        <v>256612.53054937499</v>
      </c>
      <c r="K50" s="30"/>
      <c r="L50" s="27"/>
      <c r="M50" s="30"/>
      <c r="N50" s="30"/>
      <c r="O50" s="30"/>
      <c r="P50" s="30"/>
      <c r="Q50" s="29">
        <f t="shared" si="4"/>
        <v>0</v>
      </c>
      <c r="R50" s="31">
        <f t="shared" si="3"/>
        <v>0</v>
      </c>
      <c r="S50" s="31">
        <f t="shared" si="5"/>
        <v>0</v>
      </c>
      <c r="T50" s="4">
        <v>55</v>
      </c>
      <c r="U50" s="7"/>
      <c r="V50" s="7"/>
    </row>
    <row r="51" spans="1:22" x14ac:dyDescent="0.4">
      <c r="A51" s="23">
        <v>1900</v>
      </c>
      <c r="B51" s="24">
        <v>1600</v>
      </c>
      <c r="C51" s="24">
        <v>1880</v>
      </c>
      <c r="D51" s="24">
        <v>1900</v>
      </c>
      <c r="E51" s="29">
        <v>2009600</v>
      </c>
      <c r="F51" s="29">
        <v>1724236.8</v>
      </c>
      <c r="G51" s="29">
        <v>1388010.6240000001</v>
      </c>
      <c r="H51" s="29">
        <v>971607.43680000002</v>
      </c>
      <c r="I51" s="29">
        <v>583936.06951679999</v>
      </c>
      <c r="J51" s="29">
        <v>291968.0347584</v>
      </c>
      <c r="K51" s="30"/>
      <c r="L51" s="27"/>
      <c r="M51" s="30"/>
      <c r="N51" s="30"/>
      <c r="O51" s="30"/>
      <c r="P51" s="30"/>
      <c r="Q51" s="29">
        <f t="shared" si="4"/>
        <v>0</v>
      </c>
      <c r="R51" s="31">
        <f t="shared" si="3"/>
        <v>0</v>
      </c>
      <c r="S51" s="31">
        <f t="shared" si="5"/>
        <v>0</v>
      </c>
      <c r="T51" s="4">
        <v>58</v>
      </c>
      <c r="U51" s="7"/>
      <c r="V51" s="7"/>
    </row>
    <row r="52" spans="1:22" x14ac:dyDescent="0.4">
      <c r="A52" s="23">
        <v>2100</v>
      </c>
      <c r="B52" s="24">
        <v>1800</v>
      </c>
      <c r="C52" s="24">
        <v>2088</v>
      </c>
      <c r="D52" s="24">
        <v>2108</v>
      </c>
      <c r="E52" s="29">
        <v>2543400</v>
      </c>
      <c r="F52" s="29">
        <v>2182237.2000000002</v>
      </c>
      <c r="G52" s="29">
        <v>1756700.9460000002</v>
      </c>
      <c r="H52" s="29">
        <v>1229690.6622000001</v>
      </c>
      <c r="I52" s="29">
        <v>739044.08798220009</v>
      </c>
      <c r="J52" s="29">
        <v>369522.04399110004</v>
      </c>
      <c r="K52" s="30"/>
      <c r="L52" s="27"/>
      <c r="M52" s="30"/>
      <c r="N52" s="30"/>
      <c r="O52" s="30"/>
      <c r="P52" s="30"/>
      <c r="Q52" s="29">
        <f t="shared" si="4"/>
        <v>0</v>
      </c>
      <c r="R52" s="31">
        <f t="shared" si="3"/>
        <v>0</v>
      </c>
      <c r="S52" s="31">
        <f t="shared" si="5"/>
        <v>0</v>
      </c>
      <c r="T52" s="4">
        <v>73</v>
      </c>
      <c r="U52" s="7"/>
      <c r="V52" s="7"/>
    </row>
    <row r="53" spans="1:22" x14ac:dyDescent="0.4">
      <c r="A53" s="23">
        <v>2330</v>
      </c>
      <c r="B53" s="24">
        <v>2000</v>
      </c>
      <c r="C53" s="24">
        <v>2310</v>
      </c>
      <c r="D53" s="24">
        <v>2330</v>
      </c>
      <c r="E53" s="29">
        <v>3140000</v>
      </c>
      <c r="F53" s="29">
        <v>2694120</v>
      </c>
      <c r="G53" s="29">
        <v>2168766.6</v>
      </c>
      <c r="H53" s="29">
        <v>1518136.6199999999</v>
      </c>
      <c r="I53" s="29">
        <v>912400.10861999984</v>
      </c>
      <c r="J53" s="29">
        <v>456200.05430999992</v>
      </c>
      <c r="K53" s="30"/>
      <c r="L53" s="27"/>
      <c r="M53" s="30"/>
      <c r="N53" s="30"/>
      <c r="O53" s="30"/>
      <c r="P53" s="30"/>
      <c r="Q53" s="29">
        <f t="shared" si="4"/>
        <v>0</v>
      </c>
      <c r="R53" s="31">
        <f t="shared" si="3"/>
        <v>0</v>
      </c>
      <c r="S53" s="31">
        <f t="shared" si="5"/>
        <v>0</v>
      </c>
      <c r="T53" s="4">
        <v>100</v>
      </c>
      <c r="U53" s="7"/>
      <c r="V53" s="7"/>
    </row>
    <row r="54" spans="1:22" x14ac:dyDescent="0.4">
      <c r="A54" s="23">
        <v>2640</v>
      </c>
      <c r="B54" s="24">
        <v>2300</v>
      </c>
      <c r="C54" s="24">
        <v>2634</v>
      </c>
      <c r="D54" s="24">
        <v>2654</v>
      </c>
      <c r="E54" s="29">
        <v>4152650</v>
      </c>
      <c r="F54" s="29">
        <v>3562973.6999999997</v>
      </c>
      <c r="G54" s="29">
        <v>2868193.8284999998</v>
      </c>
      <c r="H54" s="29">
        <v>2007735.6799499998</v>
      </c>
      <c r="I54" s="29">
        <v>1206649.1436499499</v>
      </c>
      <c r="J54" s="29">
        <v>603324.57182497496</v>
      </c>
      <c r="K54" s="30"/>
      <c r="L54" s="27"/>
      <c r="M54" s="30"/>
      <c r="N54" s="30"/>
      <c r="O54" s="30"/>
      <c r="P54" s="30"/>
      <c r="Q54" s="29">
        <f t="shared" si="4"/>
        <v>0</v>
      </c>
      <c r="R54" s="31">
        <f t="shared" si="3"/>
        <v>0</v>
      </c>
      <c r="S54" s="31">
        <f t="shared" si="5"/>
        <v>0</v>
      </c>
      <c r="T54" s="4">
        <v>130</v>
      </c>
      <c r="U54" s="7"/>
      <c r="V54" s="7"/>
    </row>
    <row r="55" spans="1:22" x14ac:dyDescent="0.4">
      <c r="A55" s="23">
        <v>2850</v>
      </c>
      <c r="B55" s="24">
        <v>2500</v>
      </c>
      <c r="C55" s="24">
        <v>2842</v>
      </c>
      <c r="D55" s="24">
        <v>2862</v>
      </c>
      <c r="E55" s="29">
        <v>4906250</v>
      </c>
      <c r="F55" s="29">
        <v>4209562.5</v>
      </c>
      <c r="G55" s="29">
        <v>3388697.8125</v>
      </c>
      <c r="H55" s="29">
        <v>2372088.46875</v>
      </c>
      <c r="I55" s="29">
        <v>1425625.1697187501</v>
      </c>
      <c r="J55" s="29">
        <v>712812.58485937503</v>
      </c>
      <c r="K55" s="30"/>
      <c r="L55" s="27"/>
      <c r="M55" s="30"/>
      <c r="N55" s="30"/>
      <c r="O55" s="30"/>
      <c r="P55" s="30"/>
      <c r="Q55" s="29">
        <f t="shared" si="4"/>
        <v>0</v>
      </c>
      <c r="R55" s="31">
        <f t="shared" si="3"/>
        <v>0</v>
      </c>
      <c r="S55" s="31">
        <f t="shared" si="5"/>
        <v>0</v>
      </c>
      <c r="T55" s="4">
        <v>175</v>
      </c>
      <c r="U55" s="7"/>
      <c r="V55" s="7"/>
    </row>
    <row r="56" spans="1:22" ht="16.8" thickBot="1" x14ac:dyDescent="0.45">
      <c r="A56" s="43">
        <v>3550</v>
      </c>
      <c r="B56" s="44">
        <v>3200</v>
      </c>
      <c r="C56" s="44">
        <v>3542</v>
      </c>
      <c r="D56" s="44">
        <v>3562</v>
      </c>
      <c r="E56" s="52">
        <v>8038400</v>
      </c>
      <c r="F56" s="52">
        <v>6896947.2000000002</v>
      </c>
      <c r="G56" s="52">
        <v>5552042.4960000003</v>
      </c>
      <c r="H56" s="52">
        <v>3886429.7472000001</v>
      </c>
      <c r="I56" s="52">
        <v>2335744.2780672</v>
      </c>
      <c r="J56" s="52">
        <v>1167872.1390336</v>
      </c>
      <c r="K56" s="53"/>
      <c r="L56" s="47"/>
      <c r="M56" s="53"/>
      <c r="N56" s="53"/>
      <c r="O56" s="53"/>
      <c r="P56" s="53"/>
      <c r="Q56" s="52">
        <f t="shared" si="4"/>
        <v>0</v>
      </c>
      <c r="R56" s="54">
        <f t="shared" si="3"/>
        <v>0</v>
      </c>
      <c r="S56" s="54">
        <f t="shared" si="5"/>
        <v>0</v>
      </c>
      <c r="T56" s="4">
        <v>219</v>
      </c>
      <c r="U56" s="7"/>
      <c r="V56" s="7"/>
    </row>
    <row r="57" spans="1:22" x14ac:dyDescent="0.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49">
        <f>ROUND(SUM(Q35:Q56),0)</f>
        <v>676757</v>
      </c>
      <c r="R57" s="50">
        <f>SUM(R35:R56)</f>
        <v>2480</v>
      </c>
      <c r="S57" s="51">
        <f>SUM(S35:S56)</f>
        <v>51.2</v>
      </c>
      <c r="U57" s="7"/>
      <c r="V57" s="7"/>
    </row>
    <row r="58" spans="1:22" x14ac:dyDescent="0.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0"/>
      <c r="R58" s="71"/>
      <c r="S58" s="72"/>
      <c r="T58" s="7"/>
      <c r="U58" s="7"/>
      <c r="V58" s="7"/>
    </row>
    <row r="59" spans="1:22" x14ac:dyDescent="0.4">
      <c r="A59" s="68" t="str">
        <f>CONCATENATE("The above solution of these pipes at the chosen burial levels will provide a Cross Sectional Area (CSA) of ",Q57, "mm2 with a Bank Full Width (BFW) of ",R57," mm")</f>
        <v>The above solution of these pipes at the chosen burial levels will provide a Cross Sectional Area (CSA) of 676757mm2 with a Bank Full Width (BFW) of 2480 mm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3"/>
      <c r="R59" s="7"/>
      <c r="S59" s="7"/>
      <c r="U59" s="7"/>
      <c r="V59" s="7"/>
    </row>
    <row r="60" spans="1:22" s="3" customFormat="1" ht="64.2" customHeight="1" x14ac:dyDescent="0.3">
      <c r="A60" s="68" t="s">
        <v>35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  <c r="R60" s="14"/>
      <c r="S60" s="14"/>
      <c r="U60" s="14"/>
      <c r="V60" s="14"/>
    </row>
    <row r="61" spans="1:22" x14ac:dyDescent="0.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3"/>
      <c r="R61" s="7"/>
      <c r="S61" s="7"/>
      <c r="U61" s="7"/>
    </row>
  </sheetData>
  <sheetProtection algorithmName="SHA-512" hashValue="JLMqgIqn7mM2aXP//JOjDGmLf6o1eEqD9YLRymwKalSLhAZKC/ycwKQh5z6vwtg8KbloDgD0iqq8fTvWbdWmUQ==" saltValue="wyLiTTYNZTnmvXDHLnvprg==" spinCount="100000" sheet="1" objects="1" scenarios="1" selectLockedCells="1"/>
  <mergeCells count="6">
    <mergeCell ref="K3:P3"/>
    <mergeCell ref="K33:P33"/>
    <mergeCell ref="A1:C1"/>
    <mergeCell ref="A31:C31"/>
    <mergeCell ref="H1:L1"/>
    <mergeCell ref="H31:L31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408D-3DA5-4683-9A51-F938BCB2DD22}">
  <dimension ref="A1:P35"/>
  <sheetViews>
    <sheetView zoomScale="70" zoomScaleNormal="100" workbookViewId="0">
      <selection activeCell="S20" sqref="S20"/>
    </sheetView>
  </sheetViews>
  <sheetFormatPr defaultColWidth="9.109375" defaultRowHeight="16.2" x14ac:dyDescent="0.4"/>
  <cols>
    <col min="1" max="16384" width="9.109375" style="1"/>
  </cols>
  <sheetData>
    <row r="1" spans="1:16" ht="58.8" customHeight="1" x14ac:dyDescent="0.4">
      <c r="A1" s="77" t="e" vm="5">
        <v>#VALUE!</v>
      </c>
      <c r="B1" s="77"/>
      <c r="C1" s="77"/>
      <c r="D1" s="17" t="s">
        <v>34</v>
      </c>
      <c r="E1" s="7"/>
      <c r="F1" s="7"/>
      <c r="G1" s="7"/>
      <c r="H1" s="7"/>
      <c r="I1" s="7"/>
      <c r="J1" s="7"/>
      <c r="K1" s="78" t="e" vm="6">
        <v>#VALUE!</v>
      </c>
      <c r="L1" s="78"/>
      <c r="M1" s="78"/>
      <c r="N1" s="78"/>
      <c r="O1" s="78"/>
      <c r="P1" s="7"/>
    </row>
    <row r="2" spans="1:16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4">
      <c r="A3" s="8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4">
      <c r="A4" s="9">
        <v>1</v>
      </c>
      <c r="B4" s="10" t="s">
        <v>18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4">
      <c r="A5" s="9">
        <v>2</v>
      </c>
      <c r="B5" s="10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4">
      <c r="A6" s="9">
        <v>3</v>
      </c>
      <c r="B6" s="10" t="s">
        <v>20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4">
      <c r="A7" s="9">
        <v>4</v>
      </c>
      <c r="B7" s="10" t="s">
        <v>21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4">
      <c r="A8" s="9">
        <v>5</v>
      </c>
      <c r="B8" s="10" t="s">
        <v>22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x14ac:dyDescent="0.4">
      <c r="A10" s="10" t="s">
        <v>17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4">
      <c r="A12" s="11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4">
      <c r="A13" s="10" t="s">
        <v>23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x14ac:dyDescent="0.4">
      <c r="A14" s="10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4">
      <c r="A15" s="10" t="s">
        <v>25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4">
      <c r="A17" s="11" t="s">
        <v>12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4">
      <c r="A18" s="10" t="s">
        <v>14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4">
      <c r="A19" s="12" t="s">
        <v>26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4">
      <c r="A20" s="12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4">
      <c r="A22" s="11" t="s">
        <v>15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4">
      <c r="A23" s="10" t="s">
        <v>28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4">
      <c r="A24" s="10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4">
      <c r="A25" s="10" t="s">
        <v>30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4">
      <c r="A26" s="10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4">
      <c r="A27" s="10" t="s">
        <v>32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21.6" customHeight="1" x14ac:dyDescent="0.4">
      <c r="A29" s="69" t="s">
        <v>33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1:16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5" spans="1:1" x14ac:dyDescent="0.4">
      <c r="A35" s="5"/>
    </row>
  </sheetData>
  <sheetProtection algorithmName="SHA-512" hashValue="rdLitclpMfGOtPN51ikVsMhTExm2grGRbRC3GTr6GD7lg5C2ZcIAeXiurxAUIoHUADM7jat8rNKpaJb/nypmJQ==" saltValue="0iJJHNMkzpngu4Of+JJrzA==" spinCount="100000" sheet="1" objects="1" scenarios="1"/>
  <mergeCells count="2">
    <mergeCell ref="A1:C1"/>
    <mergeCell ref="K1:O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04A64E0C06724991DEE93270428FF4" ma:contentTypeVersion="17" ma:contentTypeDescription="Create a new document." ma:contentTypeScope="" ma:versionID="ea32554fb38e7543e092a698f2e88bd4">
  <xsd:schema xmlns:xsd="http://www.w3.org/2001/XMLSchema" xmlns:xs="http://www.w3.org/2001/XMLSchema" xmlns:p="http://schemas.microsoft.com/office/2006/metadata/properties" xmlns:ns2="d4a05e6a-5247-4e97-b452-e2e32019d650" xmlns:ns3="d4e17bff-a1c9-4e43-91dc-5341a73a08fa" targetNamespace="http://schemas.microsoft.com/office/2006/metadata/properties" ma:root="true" ma:fieldsID="38de4406c098918c8088ee32833cf8cf" ns2:_="" ns3:_="">
    <xsd:import namespace="d4a05e6a-5247-4e97-b452-e2e32019d650"/>
    <xsd:import namespace="d4e17bff-a1c9-4e43-91dc-5341a73a0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05e6a-5247-4e97-b452-e2e32019d6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791adbf-173e-44e8-a9d7-668cde0898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17bff-a1c9-4e43-91dc-5341a73a08f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406ba56-2d70-4948-a994-ccc5ef1154d6}" ma:internalName="TaxCatchAll" ma:showField="CatchAllData" ma:web="d4e17bff-a1c9-4e43-91dc-5341a73a0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a05e6a-5247-4e97-b452-e2e32019d650">
      <Terms xmlns="http://schemas.microsoft.com/office/infopath/2007/PartnerControls"/>
    </lcf76f155ced4ddcb4097134ff3c332f>
    <TaxCatchAll xmlns="d4e17bff-a1c9-4e43-91dc-5341a73a08fa" xsi:nil="true"/>
  </documentManagement>
</p:properties>
</file>

<file path=customXml/itemProps1.xml><?xml version="1.0" encoding="utf-8"?>
<ds:datastoreItem xmlns:ds="http://schemas.openxmlformats.org/officeDocument/2006/customXml" ds:itemID="{4E56C1DB-CC70-4D9A-BB5F-1973A19B2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a05e6a-5247-4e97-b452-e2e32019d650"/>
    <ds:schemaRef ds:uri="d4e17bff-a1c9-4e43-91dc-5341a73a0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71F3F6-F550-491E-8A65-949880FDF4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4B5118-641D-4964-866B-270BF4146614}">
  <ds:schemaRefs>
    <ds:schemaRef ds:uri="http://schemas.microsoft.com/office/2006/metadata/properties"/>
    <ds:schemaRef ds:uri="http://schemas.microsoft.com/office/infopath/2007/PartnerControls"/>
    <ds:schemaRef ds:uri="d4a05e6a-5247-4e97-b452-e2e32019d650"/>
    <ds:schemaRef ds:uri="d4e17bff-a1c9-4e43-91dc-5341a73a08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FISHPIPE Calculator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Ayers</dc:creator>
  <cp:lastModifiedBy>Katherine Tomaylla Deza</cp:lastModifiedBy>
  <cp:lastPrinted>2025-01-19T20:46:54Z</cp:lastPrinted>
  <dcterms:created xsi:type="dcterms:W3CDTF">2024-12-27T23:17:47Z</dcterms:created>
  <dcterms:modified xsi:type="dcterms:W3CDTF">2025-01-20T01:26:36Z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0x0101009F04A64E0C06724991DEE93270428FF4</vt:lpwstr>
  </property>
  <property fmtid="{D5CDD505-2E9C-101B-9397-08002B2CF9AE}" pid="3" name="MediaServiceImageTags">
    <vt:lpwstr/>
  </property>
</Properties>
</file>